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AICF\COMITÉ NORD\Rapports Annuels\2023\"/>
    </mc:Choice>
  </mc:AlternateContent>
  <xr:revisionPtr revIDLastSave="0" documentId="13_ncr:1_{66617304-0BA7-4257-A418-F3C64CF1C35A}" xr6:coauthVersionLast="36" xr6:coauthVersionMax="45" xr10:uidLastSave="{00000000-0000-0000-0000-000000000000}"/>
  <bookViews>
    <workbookView xWindow="0" yWindow="0" windowWidth="20130" windowHeight="9015" xr2:uid="{00000000-000D-0000-FFFF-FFFF00000000}"/>
  </bookViews>
  <sheets>
    <sheet name="PAGE1" sheetId="4" r:id="rId1"/>
    <sheet name="PAGE2" sheetId="5" r:id="rId2"/>
    <sheet name="PAGE3" sheetId="13" r:id="rId3"/>
    <sheet name="PAGE4" sheetId="7" r:id="rId4"/>
    <sheet name="fiche inventaire" sheetId="10" r:id="rId5"/>
    <sheet name="SECTION" sheetId="8" r:id="rId6"/>
    <sheet name="disciplines" sheetId="12" state="hidden" r:id="rId7"/>
    <sheet name="associations" sheetId="14" state="hidden" r:id="rId8"/>
  </sheets>
  <externalReferences>
    <externalReference r:id="rId9"/>
  </externalReferences>
  <definedNames>
    <definedName name="_xlnm._FilterDatabase" localSheetId="2" hidden="1">PAGE3!$A$57:$K$61</definedName>
    <definedName name="ANNEE">disciplines!$F$23:$F$24</definedName>
    <definedName name="APPROB">disciplines!$F$20:$F$21</definedName>
    <definedName name="associations">EST[[NOM]:[codecontaner]]</definedName>
    <definedName name="COMITE">disciplines!$E$2:$F$8</definedName>
    <definedName name="DISC">disciplines!$A$2:$B$29</definedName>
    <definedName name="disciplines">disciplines!$A$2:$A$29</definedName>
    <definedName name="disciplines1">disciplines!$A$1:$A$29</definedName>
    <definedName name="disciplinnes1">disciplines!$A$1:$A$29</definedName>
    <definedName name="discplines1">disciplines!$A$1:$A$29</definedName>
    <definedName name="locaux">disciplines!$F$13:$F$16</definedName>
    <definedName name="NOM">associations!$H2:$H96</definedName>
    <definedName name="SECTION" localSheetId="5">SECTION!$A$1:$N$102</definedName>
    <definedName name="_xlnm.Print_Area" localSheetId="4">'fiche inventaire'!$A$1:$F$45</definedName>
    <definedName name="_xlnm.Print_Area" localSheetId="5">SECTION!$A$1:$W$101</definedName>
  </definedNames>
  <calcPr calcId="191029"/>
</workbook>
</file>

<file path=xl/calcChain.xml><?xml version="1.0" encoding="utf-8"?>
<calcChain xmlns="http://schemas.openxmlformats.org/spreadsheetml/2006/main">
  <c r="AA12" i="14" l="1"/>
  <c r="AA40" i="14"/>
  <c r="AA41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1" i="14"/>
  <c r="C10" i="14"/>
  <c r="C9" i="14"/>
  <c r="C8" i="14"/>
  <c r="C7" i="14"/>
  <c r="C6" i="14"/>
  <c r="C5" i="14"/>
  <c r="C4" i="14"/>
  <c r="C3" i="14"/>
  <c r="C2" i="14"/>
  <c r="AA11" i="14"/>
  <c r="G46" i="4" l="1"/>
  <c r="AA3" i="14" l="1"/>
  <c r="AA4" i="14"/>
  <c r="AA5" i="14"/>
  <c r="AA6" i="14"/>
  <c r="AA7" i="14"/>
  <c r="AA8" i="14"/>
  <c r="AA9" i="14"/>
  <c r="AA10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2" i="14"/>
  <c r="C2" i="5" l="1"/>
  <c r="H6" i="13" l="1"/>
  <c r="F6" i="13"/>
  <c r="E6" i="13"/>
  <c r="D6" i="13"/>
  <c r="C6" i="13"/>
  <c r="G79" i="5"/>
  <c r="G6" i="13" l="1"/>
  <c r="B22" i="4"/>
  <c r="B21" i="4"/>
  <c r="B19" i="4"/>
  <c r="A18" i="4"/>
  <c r="B16" i="4"/>
  <c r="B15" i="4"/>
  <c r="B12" i="4" l="1"/>
  <c r="C14" i="4"/>
  <c r="B14" i="4"/>
  <c r="B13" i="4"/>
  <c r="T86" i="8" l="1"/>
  <c r="T85" i="8"/>
  <c r="V55" i="8"/>
  <c r="V30" i="8"/>
  <c r="E86" i="5"/>
  <c r="E85" i="5"/>
  <c r="E88" i="5" s="1"/>
  <c r="G55" i="5"/>
  <c r="G30" i="5"/>
  <c r="E4" i="8"/>
  <c r="B6" i="10"/>
  <c r="B5" i="10"/>
  <c r="H2" i="7"/>
  <c r="S2" i="8" s="1"/>
  <c r="G1" i="13"/>
  <c r="B7" i="13" s="1"/>
  <c r="B6" i="13" s="1"/>
  <c r="L36" i="7"/>
  <c r="M36" i="7"/>
  <c r="K36" i="7"/>
  <c r="K51" i="13"/>
  <c r="J51" i="13"/>
  <c r="H51" i="13"/>
  <c r="F51" i="13"/>
  <c r="E51" i="13"/>
  <c r="D51" i="13"/>
  <c r="C51" i="13"/>
  <c r="G49" i="13"/>
  <c r="I49" i="13" s="1"/>
  <c r="G48" i="13"/>
  <c r="I48" i="13" s="1"/>
  <c r="G47" i="13"/>
  <c r="I47" i="13" s="1"/>
  <c r="G46" i="13"/>
  <c r="I46" i="13" s="1"/>
  <c r="G45" i="13"/>
  <c r="I45" i="13" s="1"/>
  <c r="G44" i="13"/>
  <c r="I44" i="13" s="1"/>
  <c r="G43" i="13"/>
  <c r="I43" i="13"/>
  <c r="G42" i="13"/>
  <c r="I42" i="13" s="1"/>
  <c r="G41" i="13"/>
  <c r="I41" i="13" s="1"/>
  <c r="G40" i="13"/>
  <c r="I40" i="13" s="1"/>
  <c r="G39" i="13"/>
  <c r="I39" i="13"/>
  <c r="G38" i="13"/>
  <c r="I38" i="13" s="1"/>
  <c r="G37" i="13"/>
  <c r="I37" i="13" s="1"/>
  <c r="G36" i="13"/>
  <c r="I36" i="13" s="1"/>
  <c r="G35" i="13"/>
  <c r="I35" i="13"/>
  <c r="G34" i="13"/>
  <c r="I34" i="13" s="1"/>
  <c r="G33" i="13"/>
  <c r="I33" i="13" s="1"/>
  <c r="G32" i="13"/>
  <c r="I32" i="13" s="1"/>
  <c r="G31" i="13"/>
  <c r="I31" i="13"/>
  <c r="G30" i="13"/>
  <c r="I30" i="13" s="1"/>
  <c r="G29" i="13"/>
  <c r="I29" i="13" s="1"/>
  <c r="G28" i="13"/>
  <c r="I28" i="13" s="1"/>
  <c r="G27" i="13"/>
  <c r="I27" i="13"/>
  <c r="G26" i="13"/>
  <c r="I26" i="13" s="1"/>
  <c r="G25" i="13"/>
  <c r="I25" i="13" s="1"/>
  <c r="G24" i="13"/>
  <c r="I24" i="13" s="1"/>
  <c r="G23" i="13"/>
  <c r="I23" i="13"/>
  <c r="G22" i="13"/>
  <c r="I22" i="13" s="1"/>
  <c r="G21" i="13"/>
  <c r="I21" i="13" s="1"/>
  <c r="G20" i="13"/>
  <c r="I20" i="13" s="1"/>
  <c r="G19" i="13"/>
  <c r="I19" i="13"/>
  <c r="G18" i="13"/>
  <c r="I18" i="13" s="1"/>
  <c r="G17" i="13"/>
  <c r="I17" i="13" s="1"/>
  <c r="G16" i="13"/>
  <c r="I16" i="13" s="1"/>
  <c r="G15" i="13"/>
  <c r="I15" i="13" s="1"/>
  <c r="G14" i="13"/>
  <c r="I14" i="13" s="1"/>
  <c r="G8" i="13"/>
  <c r="I8" i="13" s="1"/>
  <c r="G7" i="13"/>
  <c r="I6" i="13"/>
  <c r="K6" i="13" s="1"/>
  <c r="I7" i="13"/>
  <c r="K7" i="13" s="1"/>
  <c r="G50" i="5"/>
  <c r="G76" i="5" s="1"/>
  <c r="G45" i="5"/>
  <c r="G14" i="5"/>
  <c r="G9" i="5"/>
  <c r="G10" i="5"/>
  <c r="G11" i="5"/>
  <c r="G8" i="5"/>
  <c r="V50" i="8"/>
  <c r="V76" i="8" s="1"/>
  <c r="V45" i="8"/>
  <c r="V14" i="8"/>
  <c r="V9" i="8"/>
  <c r="V10" i="8"/>
  <c r="V11" i="8"/>
  <c r="V8" i="8"/>
  <c r="E36" i="8"/>
  <c r="A41" i="8" s="1"/>
  <c r="G4" i="8"/>
  <c r="G41" i="8"/>
  <c r="I41" i="8" s="1"/>
  <c r="I51" i="13" l="1"/>
  <c r="V4" i="8"/>
  <c r="V41" i="8" s="1"/>
  <c r="G4" i="5"/>
  <c r="G41" i="5" s="1"/>
  <c r="G78" i="5" s="1"/>
  <c r="G80" i="5" s="1"/>
  <c r="J7" i="13"/>
  <c r="G51" i="13"/>
  <c r="K8" i="13"/>
  <c r="J8" i="13"/>
  <c r="B10" i="4"/>
  <c r="J6" i="13"/>
</calcChain>
</file>

<file path=xl/sharedStrings.xml><?xml version="1.0" encoding="utf-8"?>
<sst xmlns="http://schemas.openxmlformats.org/spreadsheetml/2006/main" count="1231" uniqueCount="695">
  <si>
    <t>A - IDENTITÉ DE L'ASSOCIATION</t>
  </si>
  <si>
    <t>Indiquez  ci-dessous les modifications apportées à l'identité de l'association par rapport à l'exercice précédent</t>
  </si>
  <si>
    <t>Code de l'association</t>
  </si>
  <si>
    <t>Nom</t>
  </si>
  <si>
    <t>adresse</t>
  </si>
  <si>
    <t xml:space="preserve">Téléphone </t>
  </si>
  <si>
    <t xml:space="preserve">Courriel </t>
  </si>
  <si>
    <t>Courriel  GIM (gestion informatisée des manifestations)</t>
  </si>
  <si>
    <t>Site Internet</t>
  </si>
  <si>
    <r>
      <t> </t>
    </r>
    <r>
      <rPr>
        <sz val="12"/>
        <rFont val="Times New Roman"/>
        <family val="1"/>
      </rPr>
      <t xml:space="preserve">N° de compte : </t>
    </r>
    <r>
      <rPr>
        <sz val="10"/>
        <rFont val="Arial"/>
        <family val="2"/>
      </rPr>
      <t> </t>
    </r>
  </si>
  <si>
    <r>
      <t> </t>
    </r>
    <r>
      <rPr>
        <sz val="12"/>
        <rFont val="Times New Roman"/>
        <family val="1"/>
      </rPr>
      <t xml:space="preserve">Centre : </t>
    </r>
    <r>
      <rPr>
        <sz val="10"/>
        <rFont val="Arial"/>
        <family val="2"/>
      </rPr>
      <t> </t>
    </r>
  </si>
  <si>
    <t xml:space="preserve">Locaux utilisés : </t>
  </si>
  <si>
    <t>SNCF transférés</t>
  </si>
  <si>
    <t>Municipaux</t>
  </si>
  <si>
    <t>SNCF non transférés</t>
  </si>
  <si>
    <t>Autres</t>
  </si>
  <si>
    <t>B - COMPOSITION DU CONSEIL D'ADMINISTRATION</t>
  </si>
  <si>
    <t>Prénom</t>
  </si>
  <si>
    <t>Fonctions</t>
  </si>
  <si>
    <t>Qualité *</t>
  </si>
  <si>
    <t>dans l'association</t>
  </si>
  <si>
    <t>SNCF</t>
  </si>
  <si>
    <t>Extérieur</t>
  </si>
  <si>
    <t>Président</t>
  </si>
  <si>
    <t>Vice-Président</t>
  </si>
  <si>
    <t>Secrétaire</t>
  </si>
  <si>
    <t>Trésorier</t>
  </si>
  <si>
    <t>Membre de droit</t>
  </si>
  <si>
    <t>* Cochez la case correspondante :</t>
  </si>
  <si>
    <r>
      <t>Extérieurs :</t>
    </r>
    <r>
      <rPr>
        <i/>
        <sz val="10"/>
        <rFont val="Arial"/>
        <family val="2"/>
      </rPr>
      <t xml:space="preserve"> autres adhérents</t>
    </r>
  </si>
  <si>
    <t>C - DATE D'ASSEMBLÉE GÉNÉRALE DE L'ASSOCIATION</t>
  </si>
  <si>
    <t>Date de retour de ce document à votre comité :</t>
  </si>
  <si>
    <t>D- RAPPORT FINANCIER</t>
  </si>
  <si>
    <t>cotisation de base</t>
  </si>
  <si>
    <t>total</t>
  </si>
  <si>
    <t>Nombre</t>
  </si>
  <si>
    <t>7560-1</t>
  </si>
  <si>
    <t>Cheminots ou familles de cheminots</t>
  </si>
  <si>
    <t>7560-2</t>
  </si>
  <si>
    <t>Extérieurs</t>
  </si>
  <si>
    <t>7560-3</t>
  </si>
  <si>
    <t>Sympathisants</t>
  </si>
  <si>
    <t>7560-4</t>
  </si>
  <si>
    <t>Participation aux Activités</t>
  </si>
  <si>
    <t xml:space="preserve">                   a) de l'UAICF</t>
  </si>
  <si>
    <t xml:space="preserve">               b) du C.E.R</t>
  </si>
  <si>
    <t>7404- Matériel</t>
  </si>
  <si>
    <t>7406- Autres</t>
  </si>
  <si>
    <t>7780 - AVANCES - PRETS</t>
  </si>
  <si>
    <t>7640 - PRODUITS FINANCIERS - INTERETS DES PLACEMENTS</t>
  </si>
  <si>
    <t>AUTRES PRODUITS</t>
  </si>
  <si>
    <t>Rembt frais de transports pour manif. UAICF</t>
  </si>
  <si>
    <t>Manifestations pour le compte de tiers</t>
  </si>
  <si>
    <t>Participation individuelles aux frais de manifestations</t>
  </si>
  <si>
    <t>Recettes diverses</t>
  </si>
  <si>
    <t>Dons</t>
  </si>
  <si>
    <t>Abonnements</t>
  </si>
  <si>
    <t>TOTAL DES PRODUITS</t>
  </si>
  <si>
    <t>A</t>
  </si>
  <si>
    <t>U.A.I.C.F.</t>
  </si>
  <si>
    <t>Prêts</t>
  </si>
  <si>
    <t>Avances</t>
  </si>
  <si>
    <t>FONCTIONNEMENT DE L'ASSOCIATION</t>
  </si>
  <si>
    <t>Assemblées et réunions</t>
  </si>
  <si>
    <t>Assemblée générale du Comité</t>
  </si>
  <si>
    <t>Transport</t>
  </si>
  <si>
    <t>Secrétariat (fournitures de bureau…)</t>
  </si>
  <si>
    <t>Entretien et réparation du matériel</t>
  </si>
  <si>
    <t>Assurances</t>
  </si>
  <si>
    <t>Postes et télécommunications</t>
  </si>
  <si>
    <t>Publicité</t>
  </si>
  <si>
    <t>Editions de revues</t>
  </si>
  <si>
    <t>Impôts et taxes</t>
  </si>
  <si>
    <t>Salaires et charges</t>
  </si>
  <si>
    <t>TOTAL DES CHARGES</t>
  </si>
  <si>
    <t>B</t>
  </si>
  <si>
    <t>Résultat de l'exercice (A - B)</t>
  </si>
  <si>
    <t>C</t>
  </si>
  <si>
    <t>Report de l'avoir de l'exercice précédent</t>
  </si>
  <si>
    <t>D</t>
  </si>
  <si>
    <t>Avoir en fin d'exercice (C + D)</t>
  </si>
  <si>
    <t>E</t>
  </si>
  <si>
    <t>ventilation de l'avoir
de l'exercice
(total égal
à la case E)</t>
  </si>
  <si>
    <t>Caisse</t>
  </si>
  <si>
    <t>Compte postal et/ou bancaire</t>
  </si>
  <si>
    <t>Placement financiers</t>
  </si>
  <si>
    <t>Total</t>
  </si>
  <si>
    <t>Commentaires au rapport financier</t>
  </si>
  <si>
    <t>7560 - COTISATIONS</t>
  </si>
  <si>
    <t>Participation aux activités</t>
  </si>
  <si>
    <t>7400 - Fonctionnement</t>
  </si>
  <si>
    <t>7401 - Matériel</t>
  </si>
  <si>
    <t>7710 - Exceptionnelles</t>
  </si>
  <si>
    <t>740 - SUBVENTIONS EN PROVENANCE</t>
  </si>
  <si>
    <t xml:space="preserve">                     c) 7410 - des municipalités</t>
  </si>
  <si>
    <t xml:space="preserve">                     d) 7411 - autres subventions</t>
  </si>
  <si>
    <t>7788 -</t>
  </si>
  <si>
    <t>7781 -</t>
  </si>
  <si>
    <t>7060 -</t>
  </si>
  <si>
    <t>6580 - FRAIS DE MANIFESTATIONS,EXPOSITIONS,CONCOURS…</t>
  </si>
  <si>
    <t>628 - COTISATIONS</t>
  </si>
  <si>
    <t>6280 -</t>
  </si>
  <si>
    <t>6281 -</t>
  </si>
  <si>
    <t>678 - REMBOURSEMENTS</t>
  </si>
  <si>
    <t>6584 -</t>
  </si>
  <si>
    <t>6585 -</t>
  </si>
  <si>
    <t>6250 -</t>
  </si>
  <si>
    <t>6060 -</t>
  </si>
  <si>
    <t>6150 -</t>
  </si>
  <si>
    <t>6160 -</t>
  </si>
  <si>
    <t>6260 -</t>
  </si>
  <si>
    <t>6230 -</t>
  </si>
  <si>
    <t>6231 -</t>
  </si>
  <si>
    <t>6300 -</t>
  </si>
  <si>
    <t>6400 -</t>
  </si>
  <si>
    <t>6180 - ABONNEMENTS-REVUES</t>
  </si>
  <si>
    <t>6780 - DIVERS (chauffage, EDF…)</t>
  </si>
  <si>
    <t>Placements financiers</t>
  </si>
  <si>
    <t xml:space="preserve"> E - COMPOSITION DE L'ASSOCIATION</t>
  </si>
  <si>
    <t>I - Effectifs réels</t>
  </si>
  <si>
    <t>Années</t>
  </si>
  <si>
    <t>Cheminots</t>
  </si>
  <si>
    <t>Familles de cheminots</t>
  </si>
  <si>
    <t>%</t>
  </si>
  <si>
    <t>actifs</t>
  </si>
  <si>
    <t>retraités</t>
  </si>
  <si>
    <t>ayants-droit</t>
  </si>
  <si>
    <t>autres</t>
  </si>
  <si>
    <t>II - Effectifs par discipline</t>
  </si>
  <si>
    <t>n°</t>
  </si>
  <si>
    <t>Disciplines</t>
  </si>
  <si>
    <t>01</t>
  </si>
  <si>
    <t>Bridge</t>
  </si>
  <si>
    <t>02</t>
  </si>
  <si>
    <t>Chant choral</t>
  </si>
  <si>
    <t>03</t>
  </si>
  <si>
    <t>Danses</t>
  </si>
  <si>
    <t>04</t>
  </si>
  <si>
    <t>Vidéo</t>
  </si>
  <si>
    <t>05</t>
  </si>
  <si>
    <t>Arts et traditions populaires</t>
  </si>
  <si>
    <t>06</t>
  </si>
  <si>
    <t>07</t>
  </si>
  <si>
    <t xml:space="preserve">Musique : </t>
  </si>
  <si>
    <t>A accordéons</t>
  </si>
  <si>
    <t>B batteries-fanfares</t>
  </si>
  <si>
    <t>E écoles</t>
  </si>
  <si>
    <t>F petites formations</t>
  </si>
  <si>
    <t>H harmonies</t>
  </si>
  <si>
    <t>P plectres</t>
  </si>
  <si>
    <t>S symphonies</t>
  </si>
  <si>
    <t>X autres</t>
  </si>
  <si>
    <t>08</t>
  </si>
  <si>
    <t>Arts graphiques et plastiques</t>
  </si>
  <si>
    <t>09</t>
  </si>
  <si>
    <t>Photographie</t>
  </si>
  <si>
    <t>10</t>
  </si>
  <si>
    <t>Théâtre</t>
  </si>
  <si>
    <t>11</t>
  </si>
  <si>
    <t>Variétés</t>
  </si>
  <si>
    <t>12</t>
  </si>
  <si>
    <t>Scrabble</t>
  </si>
  <si>
    <t>13</t>
  </si>
  <si>
    <t>Informatique</t>
  </si>
  <si>
    <t>14</t>
  </si>
  <si>
    <t>Généalogie</t>
  </si>
  <si>
    <t>15</t>
  </si>
  <si>
    <t>Arts manuels</t>
  </si>
  <si>
    <t>Œnologie Dégustation</t>
  </si>
  <si>
    <t>Littérature</t>
  </si>
  <si>
    <t>Espéranto</t>
  </si>
  <si>
    <t>Philatélie</t>
  </si>
  <si>
    <t>Aquariophilie</t>
  </si>
  <si>
    <t>Astronomie</t>
  </si>
  <si>
    <t>Botanique</t>
  </si>
  <si>
    <t>Géologie</t>
  </si>
  <si>
    <t>Jeux de Société</t>
  </si>
  <si>
    <t>Langues</t>
  </si>
  <si>
    <t>Numismatique</t>
  </si>
  <si>
    <t>Télétransmissions</t>
  </si>
  <si>
    <t>Divers (non répertoriés)</t>
  </si>
  <si>
    <t>bulletin</t>
  </si>
  <si>
    <t>site internet</t>
  </si>
  <si>
    <t>blog</t>
  </si>
  <si>
    <t>objets promotionnels</t>
  </si>
  <si>
    <t>Portes Ouvertes</t>
  </si>
  <si>
    <t>G - MANIFESTATIONS</t>
  </si>
  <si>
    <t>I - Internationales (exclusivement FISAIC ou rencontres avec les associations des pays-membres de la FISAIC)</t>
  </si>
  <si>
    <t>Dates</t>
  </si>
  <si>
    <t>Lieux</t>
  </si>
  <si>
    <t>Nature de la Manfestation</t>
  </si>
  <si>
    <t>O*</t>
  </si>
  <si>
    <t>P*</t>
  </si>
  <si>
    <t>II - Nationales (exclusivement UAICF)</t>
  </si>
  <si>
    <t>III - Interrégionales (exclusivement UAICF)</t>
  </si>
  <si>
    <t>* O = manifestation organisée par l'association</t>
  </si>
  <si>
    <t>* P = manifestation à laquelle l'association a participé</t>
  </si>
  <si>
    <t xml:space="preserve">F - ACTIONS DE COMMUNICATION </t>
  </si>
  <si>
    <t>IV - Autres manifestations que celles indiquées aux points I - II - III</t>
  </si>
  <si>
    <t>Nbre</t>
  </si>
  <si>
    <t>Discipline</t>
  </si>
  <si>
    <t>Nature des manifestations</t>
  </si>
  <si>
    <t>E*</t>
  </si>
  <si>
    <t>O = manifestation organisée par l'association</t>
  </si>
  <si>
    <t xml:space="preserve"> E = manifestation à l'Étranger (autres que FISAIC)</t>
  </si>
  <si>
    <t>P = manifestation à laquelle l'association a participé</t>
  </si>
  <si>
    <t>H - Relations avec votre C.E. ou C.E.R.</t>
  </si>
  <si>
    <t xml:space="preserve">Si oui, indiquez ci-après la nature, la fréquence des contacts... </t>
  </si>
  <si>
    <t>I - COMMENTAIRES</t>
  </si>
  <si>
    <t>du Président de l'Association</t>
  </si>
  <si>
    <t>du Président du Comité</t>
  </si>
  <si>
    <t>du Président Général</t>
  </si>
  <si>
    <t>(ne pas compter les réunions statutaires : bureau, conseil d'administration, assemblées générales…, ni l'activité habituelle de l'association)</t>
  </si>
  <si>
    <t>rayez la mention inutile</t>
  </si>
  <si>
    <t>Appellation de la section</t>
  </si>
  <si>
    <t>Adresse de la section (si elle diffère de celle de l'association) :</t>
  </si>
  <si>
    <t>courriel :</t>
  </si>
  <si>
    <t>site internet :</t>
  </si>
  <si>
    <t>Coordonnées du responsable :</t>
  </si>
  <si>
    <t xml:space="preserve">Nom : </t>
  </si>
  <si>
    <t>Prénom :</t>
  </si>
  <si>
    <t>…………………………………….</t>
  </si>
  <si>
    <t>Adresse domicile</t>
  </si>
  <si>
    <r>
      <t xml:space="preserve">Qualité </t>
    </r>
    <r>
      <rPr>
        <b/>
        <vertAlign val="superscript"/>
        <sz val="12"/>
        <rFont val="Arial"/>
        <family val="2"/>
      </rPr>
      <t>(1)</t>
    </r>
  </si>
  <si>
    <t>Cheminot</t>
  </si>
  <si>
    <t>Ayant-Droit</t>
  </si>
  <si>
    <t>(1) mettre une croix dans la case correspondante</t>
  </si>
  <si>
    <t>Discipline pratiquée :</t>
  </si>
  <si>
    <t>Général</t>
  </si>
  <si>
    <t>A reporter Page 3 du Rapport</t>
  </si>
  <si>
    <t>date</t>
  </si>
  <si>
    <t>Lieu</t>
  </si>
  <si>
    <t>Nature de la Manifestation</t>
  </si>
  <si>
    <t xml:space="preserve">Type </t>
  </si>
  <si>
    <t>colonne  O : manif. organisées par la section - colonne P : manif. à laquelle la section a participé</t>
  </si>
  <si>
    <t>Manifestations locales de la section :</t>
  </si>
  <si>
    <t>A reporter en page 4 du rapport</t>
  </si>
  <si>
    <t>O</t>
  </si>
  <si>
    <t>P</t>
  </si>
  <si>
    <t>colonne O : manif. organisées par la section - colonne P : manif. à laquelle la section a participé - colonne E : manif. à l'étranger autre que FISAIC</t>
  </si>
  <si>
    <t>F</t>
  </si>
  <si>
    <t>Locaux utilisées</t>
  </si>
  <si>
    <t>(1)</t>
  </si>
  <si>
    <t>mettre une croix dans la case correspondante</t>
  </si>
  <si>
    <t>Date :</t>
  </si>
  <si>
    <t>Nom et Prénom:</t>
  </si>
  <si>
    <t>Signature</t>
  </si>
  <si>
    <t>Téléphone fixe</t>
  </si>
  <si>
    <t>Téléphone mobile</t>
  </si>
  <si>
    <t>Courriel</t>
  </si>
  <si>
    <r>
      <t xml:space="preserve">Courriel GIM </t>
    </r>
    <r>
      <rPr>
        <i/>
        <sz val="12"/>
        <rFont val="Arial"/>
        <family val="2"/>
      </rPr>
      <t>(si différent)</t>
    </r>
  </si>
  <si>
    <t>D- RAPPORT FINANCIER DE LA SECTION</t>
  </si>
  <si>
    <t>ventilation de l'avoir
de lexercice
(total égal
à la case E)</t>
  </si>
  <si>
    <t>7560 - 1</t>
  </si>
  <si>
    <t>7560 - 2</t>
  </si>
  <si>
    <t>7560 - 3</t>
  </si>
  <si>
    <t>7560 - 4</t>
  </si>
  <si>
    <t>6781 -</t>
  </si>
  <si>
    <t>6180 - ABONNEMENTS - REVUES</t>
  </si>
  <si>
    <t>Comité</t>
  </si>
  <si>
    <t>Nom de l'association</t>
  </si>
  <si>
    <t>Matériel (acquis avec subventions ou cotisations)</t>
  </si>
  <si>
    <t>Valeur</t>
  </si>
  <si>
    <t>Date acquisition</t>
  </si>
  <si>
    <t>Désignation</t>
  </si>
  <si>
    <t>Quantité</t>
  </si>
  <si>
    <t>A l'achat</t>
  </si>
  <si>
    <t>Résiduelle</t>
  </si>
  <si>
    <t>Nom :</t>
  </si>
  <si>
    <t xml:space="preserve">Qualité : </t>
  </si>
  <si>
    <t>Fiche à retourner avec le rapport annuel</t>
  </si>
  <si>
    <t>Coordonnées</t>
  </si>
  <si>
    <t>courriel</t>
  </si>
  <si>
    <t>téléphone</t>
  </si>
  <si>
    <t>nouveaux adhérents</t>
  </si>
  <si>
    <t>Modélisme et patrimoine ferroviaire</t>
  </si>
  <si>
    <t>Association</t>
  </si>
  <si>
    <t>16</t>
  </si>
  <si>
    <t>BRIDGE</t>
  </si>
  <si>
    <t>CHANT CHORAL</t>
  </si>
  <si>
    <t>DANSES</t>
  </si>
  <si>
    <t>CINEMA-VIDEO</t>
  </si>
  <si>
    <t>ARTS ET TRADITIONS POPULAIRES</t>
  </si>
  <si>
    <t>MODELISME</t>
  </si>
  <si>
    <t>MUSIQUE</t>
  </si>
  <si>
    <t>PEINTURE</t>
  </si>
  <si>
    <t>PHOTOGRAPHIE</t>
  </si>
  <si>
    <t>THEATRE</t>
  </si>
  <si>
    <t>VARIETES</t>
  </si>
  <si>
    <t>SCRABBLE</t>
  </si>
  <si>
    <t>INFORMATIQUE</t>
  </si>
  <si>
    <t>GENEALOGIE</t>
  </si>
  <si>
    <t>ARTS MANUELS</t>
  </si>
  <si>
    <t>DEGUSTATION</t>
  </si>
  <si>
    <t>30</t>
  </si>
  <si>
    <t>31</t>
  </si>
  <si>
    <t>32</t>
  </si>
  <si>
    <t>LITTERATURE</t>
  </si>
  <si>
    <t>ESPERANTO</t>
  </si>
  <si>
    <t>PHILATELIE</t>
  </si>
  <si>
    <t>AQUARIOPHILIE</t>
  </si>
  <si>
    <t>ASTRONOMIE</t>
  </si>
  <si>
    <t>BOTANIQUE</t>
  </si>
  <si>
    <t>GEOLOGIE</t>
  </si>
  <si>
    <t>JEUX DE SOCIETE</t>
  </si>
  <si>
    <t>LANGUES</t>
  </si>
  <si>
    <t>NUMISMATIQUE</t>
  </si>
  <si>
    <t>TELETRANSMISSIONS</t>
  </si>
  <si>
    <t>DIVERS</t>
  </si>
  <si>
    <t>EST</t>
  </si>
  <si>
    <t>NORD</t>
  </si>
  <si>
    <t>OUEST</t>
  </si>
  <si>
    <t>SUD-OUEST</t>
  </si>
  <si>
    <t>SUD-EST</t>
  </si>
  <si>
    <t>MEDITERRANEE</t>
  </si>
  <si>
    <t>SERVICES CENTRAUX</t>
  </si>
  <si>
    <t>TOTAL</t>
  </si>
  <si>
    <t>et indiquez 1 dans la colonne correspondante</t>
  </si>
  <si>
    <t>si autres, à préciser :</t>
  </si>
  <si>
    <t>OUI</t>
  </si>
  <si>
    <t>NON</t>
  </si>
  <si>
    <t>nombre</t>
  </si>
  <si>
    <t>Choisir dans le menu déroulant les locaux utilisés</t>
  </si>
  <si>
    <r>
      <t>SNCF :</t>
    </r>
    <r>
      <rPr>
        <i/>
        <sz val="10"/>
        <rFont val="Arial"/>
        <family val="2"/>
      </rPr>
      <t xml:space="preserve"> adhérents cheminots actifs ou retraités, ayant-droits, familles, CCGPF, CE, sociétés d'agents</t>
    </r>
  </si>
  <si>
    <t>(cf. page 3 de la notice explicative jointe)</t>
  </si>
  <si>
    <t>L'association fonctionne-t'elle en année civile ou scolaire ?</t>
  </si>
  <si>
    <t>CIVILE</t>
  </si>
  <si>
    <t>SCOLAIRE</t>
  </si>
  <si>
    <t>Ce rapport doit être fidèle à celui présenté à l'assemblée générale de l'association</t>
  </si>
  <si>
    <t>7810 -</t>
  </si>
  <si>
    <t>Reprise sur amortissement</t>
  </si>
  <si>
    <t>6810 -</t>
  </si>
  <si>
    <t>Dotation aux amortissements</t>
  </si>
  <si>
    <t>Reprise sur amortissements</t>
  </si>
  <si>
    <t>(les informations ci-dessous ne seront pas diffusées sur Internet)</t>
  </si>
  <si>
    <t xml:space="preserve">Les informations recueillies dans le rapport annuel sont utilisées dans le cadre des activités de l'UAICF, des CSE et du CSECGPF. Pour exercer votre droit à l'utilisation des données, vous pouvez contacter votre comité UAICF de rattachement. </t>
  </si>
  <si>
    <t>15 janvier</t>
  </si>
  <si>
    <t>CI</t>
  </si>
  <si>
    <t>CE</t>
  </si>
  <si>
    <t>CRITUNIQUE</t>
  </si>
  <si>
    <t>ASS</t>
  </si>
  <si>
    <t>LT</t>
  </si>
  <si>
    <t>DC</t>
  </si>
  <si>
    <t>SD</t>
  </si>
  <si>
    <t>NOM</t>
  </si>
  <si>
    <t>ADRESSE</t>
  </si>
  <si>
    <t>CP</t>
  </si>
  <si>
    <t>LOCALITE</t>
  </si>
  <si>
    <t>conformité statuts</t>
  </si>
  <si>
    <t>RESPONSABLE</t>
  </si>
  <si>
    <t>TEL</t>
  </si>
  <si>
    <t>EMAIL</t>
  </si>
  <si>
    <t>GIM</t>
  </si>
  <si>
    <t>SITE</t>
  </si>
  <si>
    <t>BANQUE</t>
  </si>
  <si>
    <t>N° COMPTE</t>
  </si>
  <si>
    <t>1</t>
  </si>
  <si>
    <t>56</t>
  </si>
  <si>
    <t>M</t>
  </si>
  <si>
    <t>00</t>
  </si>
  <si>
    <t>PARIS</t>
  </si>
  <si>
    <t>H</t>
  </si>
  <si>
    <t>Crédit Mutuel</t>
  </si>
  <si>
    <t>2</t>
  </si>
  <si>
    <t>70</t>
  </si>
  <si>
    <t>18</t>
  </si>
  <si>
    <t>19</t>
  </si>
  <si>
    <t>3</t>
  </si>
  <si>
    <t>17</t>
  </si>
  <si>
    <t>avoirs financiers</t>
  </si>
  <si>
    <t>ERACTIFS</t>
  </si>
  <si>
    <t>ERRETRAITES</t>
  </si>
  <si>
    <t>ERFAA</t>
  </si>
  <si>
    <t>ERFAD</t>
  </si>
  <si>
    <t>EREXT</t>
  </si>
  <si>
    <t>codecontaner</t>
  </si>
  <si>
    <t xml:space="preserve"> </t>
  </si>
  <si>
    <t>Club de l'amitié des cheminots de Creil Nogent</t>
  </si>
  <si>
    <t>2 rue Bogaert</t>
  </si>
  <si>
    <t>NOGENT SUR OISE</t>
  </si>
  <si>
    <t>Mireille Dubois</t>
  </si>
  <si>
    <t>03 44 26 19 49</t>
  </si>
  <si>
    <t>PARIS-NORD</t>
  </si>
  <si>
    <t>08000546458</t>
  </si>
  <si>
    <t>Association artistique des chemins de fer français (AACFF)</t>
  </si>
  <si>
    <t>44 rue Louis Blanc</t>
  </si>
  <si>
    <t>Jean-Jacques Gondo</t>
  </si>
  <si>
    <t>http://aacff.uaicf.asso.fr</t>
  </si>
  <si>
    <t>CREDIT AGRICOLE IDF</t>
  </si>
  <si>
    <t>60311791926</t>
  </si>
  <si>
    <t>Cercle de loisirs éducatif de Chambly</t>
  </si>
  <si>
    <t>BP 47
29 rue André Caron</t>
  </si>
  <si>
    <t>CHAMBLY</t>
  </si>
  <si>
    <t>Kévin Potet</t>
  </si>
  <si>
    <t>01 34 70 75 73</t>
  </si>
  <si>
    <t xml:space="preserve">contact@clec-chambly.fr </t>
  </si>
  <si>
    <t>www.clec-chambly.fr</t>
  </si>
  <si>
    <t>SOCIETE GENERALE</t>
  </si>
  <si>
    <t>00050099621</t>
  </si>
  <si>
    <t>57</t>
  </si>
  <si>
    <t>La voie du son</t>
  </si>
  <si>
    <t>Secrétariat comité Nord
44 rue Louis Blanc</t>
  </si>
  <si>
    <t>Joël Munsch</t>
  </si>
  <si>
    <t>06 12 81 83 17</t>
  </si>
  <si>
    <t>joel.munsch@sncf.fr</t>
  </si>
  <si>
    <t xml:space="preserve"> http://lavoieduson.free.fr</t>
  </si>
  <si>
    <t>2379630K020</t>
  </si>
  <si>
    <t>Ciné-photo-club de Paris-Nord (CPCPN)</t>
  </si>
  <si>
    <t>Gérard de Beukelaer</t>
  </si>
  <si>
    <t>cinephotoclub.parisnord@sfr.fr</t>
  </si>
  <si>
    <t>gerard.debeukelaer@sfr.fr</t>
  </si>
  <si>
    <t>CCP PARIS</t>
  </si>
  <si>
    <t>0842279B</t>
  </si>
  <si>
    <t>Association culturelle DOM-TOM Chambly &amp; environs</t>
  </si>
  <si>
    <t>49 rue Dangeville</t>
  </si>
  <si>
    <t>01 34 70 75 23</t>
  </si>
  <si>
    <t>acdomtom@wanadoo.fr</t>
  </si>
  <si>
    <t>http://acdomtom.fr/</t>
  </si>
  <si>
    <t>CREDIT MUTUEL</t>
  </si>
  <si>
    <t>00020217501</t>
  </si>
  <si>
    <t>Association des cheminots créoles Paris-Nord</t>
  </si>
  <si>
    <t>Patrick Defoi</t>
  </si>
  <si>
    <t>06 87 86 78 79</t>
  </si>
  <si>
    <t>accpn.uaicf@gmail.com</t>
  </si>
  <si>
    <t>www.accpn.com</t>
  </si>
  <si>
    <t>CAISSE EPARGNE</t>
  </si>
  <si>
    <t>500943463</t>
  </si>
  <si>
    <t>Ferromodélistes de Mouy-Bury</t>
  </si>
  <si>
    <t>522 rue Duvivier</t>
  </si>
  <si>
    <t>Jean-François Kratz</t>
  </si>
  <si>
    <t>06 51 78 61 55</t>
  </si>
  <si>
    <t>ferromodelistes.mb@free.fr</t>
  </si>
  <si>
    <t>Crédit agricole Brie Picardie</t>
  </si>
  <si>
    <t>Harmonie de Chambly Moulin-Neuf</t>
  </si>
  <si>
    <t>Hôtel de Ville de Chambly</t>
  </si>
  <si>
    <t>Pascal Chabot</t>
  </si>
  <si>
    <t>01 39 37 62 83 ; 06 87 11 18 41</t>
  </si>
  <si>
    <t>pascalchabot@orange.fr</t>
  </si>
  <si>
    <t>http://harmonie.chambly.free.fr/</t>
  </si>
  <si>
    <t>Caisse d'Epargne de Picardie</t>
  </si>
  <si>
    <t>04084023029</t>
  </si>
  <si>
    <t>Orchestre d'harmonie du chemin de fer du Nord</t>
  </si>
  <si>
    <t>www.harmoniedunord.org</t>
  </si>
  <si>
    <t>Cercle culturel des cheminots du Nord</t>
  </si>
  <si>
    <t>Pierre Hanar</t>
  </si>
  <si>
    <t>CCM LONGUEAU</t>
  </si>
  <si>
    <t>265631848545</t>
  </si>
  <si>
    <t>Amis de l'Oise du chemin de fer (AOCF)</t>
  </si>
  <si>
    <t>340 rue de Verdun</t>
  </si>
  <si>
    <t>MARGNY LES COMPIEGNE</t>
  </si>
  <si>
    <t>Claude Pantaléon</t>
  </si>
  <si>
    <t>03 44 90 16 81</t>
  </si>
  <si>
    <t>aocf@free.fr</t>
  </si>
  <si>
    <t>CRCA Brie Picardie</t>
  </si>
  <si>
    <t>31631700152</t>
  </si>
  <si>
    <t>Club Microfer de Paris-Nord</t>
  </si>
  <si>
    <t>Yves Pauchet</t>
  </si>
  <si>
    <t>contacter@microfer.fr</t>
  </si>
  <si>
    <t>www.microfer.fr</t>
  </si>
  <si>
    <t>Ecole de musique SNCF Georges Fornet</t>
  </si>
  <si>
    <t>Astrid Desachy</t>
  </si>
  <si>
    <t>06 12 97 69 80 ; 06 48 37 89 67</t>
  </si>
  <si>
    <t>ecole-de-musique-sncf-g.fornet@orange.fr</t>
  </si>
  <si>
    <t>1191818K020</t>
  </si>
  <si>
    <t>Club ferroviaire de Creil &amp; environs</t>
  </si>
  <si>
    <t>2 allée du Faubourg</t>
  </si>
  <si>
    <t>CREIL</t>
  </si>
  <si>
    <t>Ludwig Huens</t>
  </si>
  <si>
    <t>06 45 68 64 14</t>
  </si>
  <si>
    <t>cfce60@gmail.com</t>
  </si>
  <si>
    <t>Crédit Agr Brie Picardie</t>
  </si>
  <si>
    <t>15684300138</t>
  </si>
  <si>
    <t>TERGNIER</t>
  </si>
  <si>
    <t>AMIENS</t>
  </si>
  <si>
    <t>Club de bridge des cheminots d'Amiens</t>
  </si>
  <si>
    <t>CE d'Amiens 
rue Paul Tellier</t>
  </si>
  <si>
    <t>Bernard Charlet</t>
  </si>
  <si>
    <t>03 22 91 60 29 ; 06 24 20 11 35</t>
  </si>
  <si>
    <t>charlet.b@orange.fr</t>
  </si>
  <si>
    <t>LILLE</t>
  </si>
  <si>
    <t>0150503K026</t>
  </si>
  <si>
    <t>Tarot club cheminot de Longueau</t>
  </si>
  <si>
    <t>12 rue Léopold Jouancoux</t>
  </si>
  <si>
    <t>GENTELLES</t>
  </si>
  <si>
    <t>Jean-Pierre Copin</t>
  </si>
  <si>
    <t>03 22 46 47 49 ; 06 80 71 92 29</t>
  </si>
  <si>
    <t>jeanpierrecopin@wanadoo.fr</t>
  </si>
  <si>
    <t>20687045</t>
  </si>
  <si>
    <t>Motiv'Danse</t>
  </si>
  <si>
    <t>Avenue du 5ème Corps</t>
  </si>
  <si>
    <t>QUESSY CITE</t>
  </si>
  <si>
    <t>Laëtitia Beguin</t>
  </si>
  <si>
    <t>03 23 57 69 99 ; 06 86 82 21 09</t>
  </si>
  <si>
    <t>beguinla@hotmail.com</t>
  </si>
  <si>
    <t>http://motivdanse.free.fr/</t>
  </si>
  <si>
    <t>262933512501</t>
  </si>
  <si>
    <t>Photo-club des cheminots d'Amiens-Longueau</t>
  </si>
  <si>
    <t>38 - 40 rue Paul Tellier</t>
  </si>
  <si>
    <t>06887000V020</t>
  </si>
  <si>
    <t>Association des modélistes d'Amiens-Longueau (AMAL)</t>
  </si>
  <si>
    <t>38 rue Paul Tellier</t>
  </si>
  <si>
    <t>Philippe Lecoq</t>
  </si>
  <si>
    <t>lecoq.phil52@wanadoo.fr</t>
  </si>
  <si>
    <t>http://amal.catelain.fr</t>
  </si>
  <si>
    <t>CREDIT AGRICOLE BRIE PICARDIE</t>
  </si>
  <si>
    <t>97521337323</t>
  </si>
  <si>
    <t>Avenir musical des cheminots de Longueau</t>
  </si>
  <si>
    <t>3 rue Galliéni</t>
  </si>
  <si>
    <t>LONGUEAU</t>
  </si>
  <si>
    <t>Olivier Savard</t>
  </si>
  <si>
    <t>06 25 44 64 28</t>
  </si>
  <si>
    <t>secretariat.amcl@free.fr</t>
  </si>
  <si>
    <t>http://amclongueau.free.fr</t>
  </si>
  <si>
    <t>BANQUE POSTALE</t>
  </si>
  <si>
    <t>0009604J026</t>
  </si>
  <si>
    <t>A.R.P.D.O. et Rotonde 80</t>
  </si>
  <si>
    <t>Chez M. Jean-Claude Boulet
11 rue Pierre Sémard</t>
  </si>
  <si>
    <t>Jean-Claude Boulet</t>
  </si>
  <si>
    <t>06 16 57 34 55</t>
  </si>
  <si>
    <t>jeanclaude.boulet@wanadoo.fr</t>
  </si>
  <si>
    <t>Audio-vidéo spectacles cheminots</t>
  </si>
  <si>
    <t>293 rue Lescouvé</t>
  </si>
  <si>
    <t>Roger Maloberti</t>
  </si>
  <si>
    <t>06 51 42 43 95</t>
  </si>
  <si>
    <t>maloberti.roger@free.fr</t>
  </si>
  <si>
    <t>avscamienslongueau.e-monsite.com</t>
  </si>
  <si>
    <t>00012859545</t>
  </si>
  <si>
    <t>Microfer Amiens</t>
  </si>
  <si>
    <t>40 rue Paul Tellier
1er étage - salle 202</t>
  </si>
  <si>
    <t>Benoît Monet</t>
  </si>
  <si>
    <t>amicrofer@gmail.com</t>
  </si>
  <si>
    <t>http://microfer.amiens.free.fr</t>
  </si>
  <si>
    <t>BNP AMIENS</t>
  </si>
  <si>
    <t>3004001010000186906093</t>
  </si>
  <si>
    <t>Association Ternoise de Modélisme Ferroviaire (ATMF)</t>
  </si>
  <si>
    <t>24 rue du Calvaire</t>
  </si>
  <si>
    <t>BICHANCOURT</t>
  </si>
  <si>
    <t>Frédéric Brunel</t>
  </si>
  <si>
    <t>03 23 38 28 08 ; 06 19 94 94 08</t>
  </si>
  <si>
    <t>servant.didier@wanadoo.fr</t>
  </si>
  <si>
    <t>www.atmftrain.fr</t>
  </si>
  <si>
    <t>Crédit agricole du Nord-Est</t>
  </si>
  <si>
    <t>10206000389841764343261</t>
  </si>
  <si>
    <t>Art et Déco</t>
  </si>
  <si>
    <t>Christiane Barrilliot</t>
  </si>
  <si>
    <t>03 22 92 28 25 ; 06 43 46 83 55</t>
  </si>
  <si>
    <t>artetdeco@free.fr ; c.bar@free.fr</t>
  </si>
  <si>
    <t>artetdeco@free.fr</t>
  </si>
  <si>
    <t>CREDIT AGRICOLE</t>
  </si>
  <si>
    <t>97506117040</t>
  </si>
  <si>
    <t>Microfer Tergnier</t>
  </si>
  <si>
    <t>Place Herment</t>
  </si>
  <si>
    <t>Jean-Jacques Himpens</t>
  </si>
  <si>
    <t>03 23 38 64 72</t>
  </si>
  <si>
    <t>microfer.tgr@orange.fr</t>
  </si>
  <si>
    <t>CREDIT LYONNAIS DE TERGNIER</t>
  </si>
  <si>
    <t>70407Q</t>
  </si>
  <si>
    <t>Les Magiciens d'abord</t>
  </si>
  <si>
    <t>5 cavée Jean Péron</t>
  </si>
  <si>
    <t>FONTAINE SUR SOMME</t>
  </si>
  <si>
    <t>Philippe Gambier</t>
  </si>
  <si>
    <t>06 31 57 07 43</t>
  </si>
  <si>
    <t>pgambier80@orange.fr</t>
  </si>
  <si>
    <t>www.lesmagiciensdabord.fr</t>
  </si>
  <si>
    <t xml:space="preserve">CAISSE D'EPARGNE </t>
  </si>
  <si>
    <t>18025002000408809167274</t>
  </si>
  <si>
    <t>Société des arts graphiques d'Hellemmes</t>
  </si>
  <si>
    <t>75 rue Jean-Baptiste Lebas</t>
  </si>
  <si>
    <t>FRETIN</t>
  </si>
  <si>
    <t>Yvon Leleu</t>
  </si>
  <si>
    <t>PAS DE CALAIS</t>
  </si>
  <si>
    <t>167091R</t>
  </si>
  <si>
    <t>SOMAIN</t>
  </si>
  <si>
    <t>8 rue Léon Dupont</t>
  </si>
  <si>
    <t>AVION</t>
  </si>
  <si>
    <t>Michèle Karafa</t>
  </si>
  <si>
    <t>06 16 70 60 18</t>
  </si>
  <si>
    <t>uaicf.comite-nord@wanadoo.fr</t>
  </si>
  <si>
    <t>CREDIT AGRICOLE D'AVION</t>
  </si>
  <si>
    <t>53926563749</t>
  </si>
  <si>
    <t>Microfer UAICF Lille</t>
  </si>
  <si>
    <t>37 rue de Tournai 
SNCF - 1er étage</t>
  </si>
  <si>
    <t>Michel Delrue</t>
  </si>
  <si>
    <t>03 20 31 52 72</t>
  </si>
  <si>
    <t>microferlille@laposte.net</t>
  </si>
  <si>
    <t>http://microferlille.fr/</t>
  </si>
  <si>
    <t>Renaissance artistique de Lille-Délivrance</t>
  </si>
  <si>
    <t>39 avenue Roger Salengro</t>
  </si>
  <si>
    <t>LOMME</t>
  </si>
  <si>
    <t>Danielle Legal</t>
  </si>
  <si>
    <t>03 20 92 02 52 ; 06 89 85 90 30</t>
  </si>
  <si>
    <t>daniellelegal59@gmail.com</t>
  </si>
  <si>
    <t>http://radanse.free.fr</t>
  </si>
  <si>
    <t>CREDIT DU NORD LOMME BOURG</t>
  </si>
  <si>
    <t>3007600295801852086002055</t>
  </si>
  <si>
    <t>Union artistique et intellectuelle des cheminots de Douai</t>
  </si>
  <si>
    <t>17 rue Gabriel Péri</t>
  </si>
  <si>
    <t>LAMBRES LES DOUAI</t>
  </si>
  <si>
    <t>133750A</t>
  </si>
  <si>
    <t>Coppelia</t>
  </si>
  <si>
    <t>274 rue Ferdinand Mathias</t>
  </si>
  <si>
    <t>HELLEMMES - LILLE</t>
  </si>
  <si>
    <t>Anne Ernst</t>
  </si>
  <si>
    <t>06 20 94 47 57</t>
  </si>
  <si>
    <t>info@danse-coppelia.fr</t>
  </si>
  <si>
    <t>http://danse-coppelia.fr</t>
  </si>
  <si>
    <t>Crédit Mutuel Hellemmes</t>
  </si>
  <si>
    <t>00036509940</t>
  </si>
  <si>
    <t>Groupement artistique des cheminots calaisiens</t>
  </si>
  <si>
    <t>193 bd Curie
Bat. A, Local 14</t>
  </si>
  <si>
    <t>CALAIS</t>
  </si>
  <si>
    <t>Dominique Depret</t>
  </si>
  <si>
    <t>http://gacc.calais.free.fr</t>
  </si>
  <si>
    <t>1007931X026</t>
  </si>
  <si>
    <t>Union musicale des cheminots de l'Artois</t>
  </si>
  <si>
    <t xml:space="preserve">2 rue de la Douizième </t>
  </si>
  <si>
    <t>ARRAS</t>
  </si>
  <si>
    <t>Didier Pavot</t>
  </si>
  <si>
    <t xml:space="preserve">06 82 13 57 58 </t>
  </si>
  <si>
    <t>didier.pavot@gmail.com</t>
  </si>
  <si>
    <t>http://umca.free.fr</t>
  </si>
  <si>
    <t>Crédit agricole Nord de France</t>
  </si>
  <si>
    <t>16706000881010327900079</t>
  </si>
  <si>
    <t>Vlaandrail</t>
  </si>
  <si>
    <t>39 rue de Tournai</t>
  </si>
  <si>
    <t>Pascal Heveraet</t>
  </si>
  <si>
    <t>pascal.heveraet@wanadoo.fr</t>
  </si>
  <si>
    <t>http://vlaandweb.free.fr</t>
  </si>
  <si>
    <t>Caisse d'épargne de Flandre</t>
  </si>
  <si>
    <t>8103902281</t>
  </si>
  <si>
    <t>21</t>
  </si>
  <si>
    <t>Club cheminot arts et savoirs de Femmes</t>
  </si>
  <si>
    <t>Chez Madame PAUQUET
4 rue Broudoux</t>
  </si>
  <si>
    <t>Gilberte Pauquet</t>
  </si>
  <si>
    <t>g.pauquet@orange.fr</t>
  </si>
  <si>
    <t>CREDIT DU NORD SOMAIN</t>
  </si>
  <si>
    <t>25151000200</t>
  </si>
  <si>
    <t>dont</t>
  </si>
  <si>
    <t>adultes</t>
  </si>
  <si>
    <t>mineurs</t>
  </si>
  <si>
    <t>BURY</t>
  </si>
  <si>
    <t>Foto Club de Tergnier</t>
  </si>
  <si>
    <t>51 rue des Cailloux</t>
  </si>
  <si>
    <t>06 68 66 89 47</t>
  </si>
  <si>
    <t>gondo.jj@gmail.com ;  aacff.uaicf@gmail.com</t>
  </si>
  <si>
    <t>01 80 06 58 34 - 06 64 18 86 59</t>
  </si>
  <si>
    <t>Lucien Charloton</t>
  </si>
  <si>
    <t>René Rolez</t>
  </si>
  <si>
    <t>06 07 53 16 05</t>
  </si>
  <si>
    <t>secretaire@harmoniedunord.org</t>
  </si>
  <si>
    <t>06 83 88 23 13</t>
  </si>
  <si>
    <t>pierre.hanar@gmail.com</t>
  </si>
  <si>
    <t>07 66 89 00 65</t>
  </si>
  <si>
    <t>cfce60@gmail.com - lulubom@hotmail.fr</t>
  </si>
  <si>
    <t>Arlette Galhaut</t>
  </si>
  <si>
    <t>06 99 32 23 09</t>
  </si>
  <si>
    <t>arlette.sg@orange.fr</t>
  </si>
  <si>
    <t>06 84 67 46 27</t>
  </si>
  <si>
    <t>06 04 19 79 20</t>
  </si>
  <si>
    <t>06 77 97 04 64</t>
  </si>
  <si>
    <t>yvon.leleu@orange.fr</t>
  </si>
  <si>
    <t>07 87 08 67 49 ; 06 14 98 19 63</t>
  </si>
  <si>
    <t>gacc.calais@gmail.com</t>
  </si>
  <si>
    <t>07 89 95 29 64</t>
  </si>
  <si>
    <t>03 27 95 05 67 ; 06 26 58 10 35</t>
  </si>
  <si>
    <t>CAISSE D'EPARGNE HAUT DE France</t>
  </si>
  <si>
    <t>aacff.uaicf@gmail.com</t>
  </si>
  <si>
    <t>Crédit agricole Nord Est</t>
  </si>
  <si>
    <t>http://arpdo-rotonde80.e-monsite.com</t>
  </si>
  <si>
    <t>156290265600020000000</t>
  </si>
  <si>
    <t>artdecoamiens.free.fr</t>
  </si>
  <si>
    <t>CASI</t>
  </si>
  <si>
    <t>NOM CASI</t>
  </si>
  <si>
    <t>RAPPORT ANNUEL 2023</t>
  </si>
  <si>
    <t>MURILLO</t>
  </si>
  <si>
    <t>Francisco</t>
  </si>
  <si>
    <t>FICHE INVENTAIRE 2023</t>
  </si>
  <si>
    <t>ANNEXE au Rapport Annuel de l'Exercice 2023</t>
  </si>
  <si>
    <t>So Dianse</t>
  </si>
  <si>
    <t>CCM MAGENTA GARE DE L'EST</t>
  </si>
  <si>
    <t>607620729501</t>
  </si>
  <si>
    <t>Charles Devisse</t>
  </si>
  <si>
    <t>06 22 46 07 01</t>
  </si>
  <si>
    <t>richard.devisse@gmail.com</t>
  </si>
  <si>
    <r>
      <t xml:space="preserve">Arts Déco Cheminots d'Avion </t>
    </r>
    <r>
      <rPr>
        <b/>
        <i/>
        <sz val="11"/>
        <color theme="1"/>
        <rFont val="Calibri"/>
        <family val="2"/>
        <scheme val="minor"/>
      </rPr>
      <t>- en sommeil</t>
    </r>
  </si>
  <si>
    <t>Pascal Fontaine</t>
  </si>
  <si>
    <t>06 37 74 09 46</t>
  </si>
  <si>
    <t>pascal.fontaine26@orange.fr</t>
  </si>
  <si>
    <t>Encaissement des cours</t>
  </si>
  <si>
    <t>7070 -</t>
  </si>
  <si>
    <t>7581 -</t>
  </si>
  <si>
    <t>7582 -</t>
  </si>
  <si>
    <t>7583 -</t>
  </si>
  <si>
    <t>6063 - ACHAT DE MATERIEL ET EQUIPEMENT</t>
  </si>
  <si>
    <t>6782 -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</si>
</sst>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#,##0\ &quot;€&quot;;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d\ mmmm\ yyyy"/>
    <numFmt numFmtId="166" formatCode="#,##0.00\ &quot;€&quot;"/>
    <numFmt numFmtId="167" formatCode="#,##0.00_ ;\-#,##0.00\ "/>
    <numFmt numFmtId="168" formatCode="[$-F800]dddd\,\ mmmm\ dd\,\ yyyy"/>
    <numFmt numFmtId="169" formatCode="0#&quot; &quot;##&quot; &quot;##&quot; &quot;##&quot; &quot;##"/>
    <numFmt numFmtId="170" formatCode="[$-40C]d\ mmmm\ yyyy;@"/>
    <numFmt numFmtId="171" formatCode="[$-40C]mmmm\-yy;@"/>
    <numFmt numFmtId="172" formatCode="00000"/>
    <numFmt numFmtId="173" formatCode="_-* #,##0_-;\-* #,##0_-;_-* &quot;-&quot;??_-;_-@_-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Swiss"/>
      <family val="2"/>
    </font>
    <font>
      <sz val="14"/>
      <name val="Impact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 Black"/>
      <family val="2"/>
    </font>
    <font>
      <b/>
      <sz val="14"/>
      <name val="Impact"/>
      <family val="2"/>
    </font>
    <font>
      <b/>
      <sz val="11"/>
      <name val="Impact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Arial Black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Arial Black"/>
      <family val="2"/>
    </font>
    <font>
      <b/>
      <i/>
      <sz val="10"/>
      <name val="Arial"/>
      <family val="2"/>
    </font>
    <font>
      <b/>
      <vertAlign val="superscript"/>
      <sz val="12"/>
      <name val="Arial"/>
      <family val="2"/>
    </font>
    <font>
      <b/>
      <i/>
      <sz val="9"/>
      <name val="Arial"/>
      <family val="2"/>
    </font>
    <font>
      <b/>
      <i/>
      <sz val="12"/>
      <name val="Times New Roman"/>
      <family val="1"/>
    </font>
    <font>
      <b/>
      <sz val="11"/>
      <name val="Arial Black"/>
      <family val="2"/>
    </font>
    <font>
      <b/>
      <i/>
      <vertAlign val="superscript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i/>
      <u/>
      <sz val="10"/>
      <color rgb="FF000000"/>
      <name val="Arial"/>
      <family val="2"/>
    </font>
    <font>
      <sz val="16"/>
      <color theme="1"/>
      <name val="Arial Black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i/>
      <sz val="8"/>
      <color theme="1"/>
      <name val="Cambria"/>
      <family val="1"/>
      <scheme val="major"/>
    </font>
    <font>
      <b/>
      <sz val="14"/>
      <color theme="0" tint="-4.9989318521683403E-2"/>
      <name val="Arial"/>
      <family val="2"/>
    </font>
    <font>
      <b/>
      <sz val="14"/>
      <color rgb="FFFF0000"/>
      <name val="Arial"/>
      <family val="2"/>
    </font>
    <font>
      <b/>
      <sz val="36"/>
      <color rgb="FF30338A"/>
      <name val="Arial"/>
      <family val="2"/>
    </font>
    <font>
      <b/>
      <sz val="36"/>
      <color rgb="FF0F243E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42" fillId="0" borderId="0" applyFont="0" applyFill="0" applyBorder="0" applyAlignment="0" applyProtection="0"/>
    <xf numFmtId="0" fontId="1" fillId="0" borderId="0"/>
    <xf numFmtId="0" fontId="8" fillId="0" borderId="0"/>
    <xf numFmtId="9" fontId="42" fillId="0" borderId="0" applyFont="0" applyFill="0" applyBorder="0" applyAlignment="0" applyProtection="0"/>
    <xf numFmtId="49" fontId="8" fillId="0" borderId="0"/>
    <xf numFmtId="164" fontId="42" fillId="0" borderId="0" applyFont="0" applyFill="0" applyBorder="0" applyAlignment="0" applyProtection="0"/>
  </cellStyleXfs>
  <cellXfs count="618">
    <xf numFmtId="0" fontId="0" fillId="0" borderId="0" xfId="0"/>
    <xf numFmtId="0" fontId="1" fillId="0" borderId="0" xfId="2" applyAlignment="1">
      <alignment horizontal="right"/>
    </xf>
    <xf numFmtId="44" fontId="44" fillId="0" borderId="0" xfId="0" applyNumberFormat="1" applyFont="1" applyFill="1" applyAlignment="1">
      <alignment vertical="center"/>
    </xf>
    <xf numFmtId="44" fontId="7" fillId="0" borderId="0" xfId="0" applyNumberFormat="1" applyFont="1" applyFill="1" applyAlignment="1" applyProtection="1">
      <alignment horizontal="right" vertical="center"/>
      <protection locked="0"/>
    </xf>
    <xf numFmtId="44" fontId="18" fillId="0" borderId="0" xfId="0" applyNumberFormat="1" applyFont="1" applyFill="1" applyAlignment="1" applyProtection="1">
      <alignment horizontal="right" vertical="center"/>
      <protection locked="0"/>
    </xf>
    <xf numFmtId="44" fontId="44" fillId="0" borderId="0" xfId="0" applyNumberFormat="1" applyFont="1" applyFill="1" applyAlignment="1">
      <alignment horizontal="right" vertical="center"/>
    </xf>
    <xf numFmtId="44" fontId="19" fillId="0" borderId="0" xfId="0" applyNumberFormat="1" applyFont="1" applyFill="1" applyAlignment="1" applyProtection="1">
      <alignment horizontal="right" vertical="center"/>
      <protection locked="0"/>
    </xf>
    <xf numFmtId="44" fontId="44" fillId="0" borderId="1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44" fontId="5" fillId="0" borderId="0" xfId="0" applyNumberFormat="1" applyFont="1" applyFill="1" applyAlignment="1" applyProtection="1">
      <alignment horizontal="right" vertical="center"/>
      <protection locked="0"/>
    </xf>
    <xf numFmtId="44" fontId="20" fillId="0" borderId="0" xfId="0" applyNumberFormat="1" applyFont="1" applyFill="1" applyAlignment="1" applyProtection="1">
      <alignment horizontal="right" vertical="center"/>
      <protection locked="0"/>
    </xf>
    <xf numFmtId="44" fontId="44" fillId="0" borderId="2" xfId="0" applyNumberFormat="1" applyFont="1" applyFill="1" applyBorder="1" applyAlignment="1">
      <alignment vertical="center"/>
    </xf>
    <xf numFmtId="44" fontId="22" fillId="0" borderId="0" xfId="0" applyNumberFormat="1" applyFont="1" applyFill="1" applyAlignment="1" applyProtection="1">
      <alignment horizontal="right" vertical="center"/>
      <protection locked="0"/>
    </xf>
    <xf numFmtId="44" fontId="44" fillId="0" borderId="2" xfId="0" applyNumberFormat="1" applyFont="1" applyFill="1" applyBorder="1" applyAlignment="1">
      <alignment horizontal="right" vertical="center"/>
    </xf>
    <xf numFmtId="7" fontId="44" fillId="0" borderId="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3" fontId="46" fillId="0" borderId="2" xfId="0" applyNumberFormat="1" applyFont="1" applyFill="1" applyBorder="1" applyAlignment="1" applyProtection="1">
      <alignment horizontal="center" vertical="center"/>
      <protection locked="0"/>
    </xf>
    <xf numFmtId="44" fontId="7" fillId="0" borderId="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quotePrefix="1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Continuous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5" xfId="0" quotePrefix="1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Continuous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47" fillId="0" borderId="8" xfId="0" applyFont="1" applyFill="1" applyBorder="1" applyAlignment="1" applyProtection="1">
      <alignment horizontal="left" vertical="center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47" fillId="0" borderId="2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Continuous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43" fillId="0" borderId="0" xfId="0" applyFont="1" applyFill="1" applyAlignment="1" applyProtection="1">
      <alignment horizontal="center" vertical="center"/>
    </xf>
    <xf numFmtId="0" fontId="43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43" fillId="0" borderId="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quotePrefix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</xf>
    <xf numFmtId="0" fontId="43" fillId="0" borderId="8" xfId="0" applyFont="1" applyFill="1" applyBorder="1" applyAlignment="1" applyProtection="1">
      <alignment horizontal="left" vertical="center"/>
      <protection locked="0"/>
    </xf>
    <xf numFmtId="170" fontId="13" fillId="0" borderId="8" xfId="0" applyNumberFormat="1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Fill="1" applyBorder="1" applyAlignment="1" applyProtection="1">
      <alignment horizontal="center" vertical="center"/>
      <protection locked="0"/>
    </xf>
    <xf numFmtId="17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/>
    <xf numFmtId="0" fontId="43" fillId="0" borderId="0" xfId="0" applyFont="1" applyFill="1" applyAlignment="1">
      <alignment horizontal="right"/>
    </xf>
    <xf numFmtId="0" fontId="44" fillId="0" borderId="0" xfId="0" applyFont="1" applyFill="1"/>
    <xf numFmtId="0" fontId="1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vertical="center"/>
    </xf>
    <xf numFmtId="5" fontId="21" fillId="0" borderId="2" xfId="0" applyNumberFormat="1" applyFont="1" applyFill="1" applyBorder="1" applyAlignment="1" applyProtection="1">
      <alignment horizontal="right" vertical="center"/>
      <protection locked="0"/>
    </xf>
    <xf numFmtId="44" fontId="20" fillId="0" borderId="2" xfId="0" applyNumberFormat="1" applyFont="1" applyFill="1" applyBorder="1" applyAlignment="1" applyProtection="1">
      <alignment horizontal="right" vertical="center"/>
      <protection locked="0"/>
    </xf>
    <xf numFmtId="44" fontId="21" fillId="0" borderId="2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166" fontId="44" fillId="0" borderId="0" xfId="0" applyNumberFormat="1" applyFont="1" applyFill="1" applyAlignment="1">
      <alignment vertical="center"/>
    </xf>
    <xf numFmtId="44" fontId="45" fillId="0" borderId="0" xfId="0" applyNumberFormat="1" applyFont="1" applyFill="1" applyAlignment="1">
      <alignment horizontal="right" vertical="center"/>
    </xf>
    <xf numFmtId="44" fontId="45" fillId="0" borderId="0" xfId="0" applyNumberFormat="1" applyFont="1" applyFill="1" applyBorder="1" applyAlignment="1">
      <alignment horizontal="right" vertical="center"/>
    </xf>
    <xf numFmtId="44" fontId="45" fillId="0" borderId="0" xfId="0" applyNumberFormat="1" applyFont="1" applyFill="1" applyAlignment="1">
      <alignment vertical="center"/>
    </xf>
    <xf numFmtId="44" fontId="22" fillId="0" borderId="2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44" fontId="5" fillId="0" borderId="2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Alignment="1">
      <alignment horizontal="left" vertical="center"/>
    </xf>
    <xf numFmtId="167" fontId="45" fillId="0" borderId="0" xfId="0" applyNumberFormat="1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left" vertical="top"/>
    </xf>
    <xf numFmtId="0" fontId="36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Alignment="1">
      <alignment horizontal="left" vertical="center"/>
    </xf>
    <xf numFmtId="0" fontId="13" fillId="0" borderId="14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Fill="1" applyBorder="1" applyAlignment="1">
      <alignment horizontal="right" vertical="center"/>
    </xf>
    <xf numFmtId="0" fontId="6" fillId="0" borderId="14" xfId="3" applyFont="1" applyFill="1" applyBorder="1" applyAlignment="1">
      <alignment horizontal="centerContinuous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71" fontId="6" fillId="0" borderId="0" xfId="3" applyNumberFormat="1" applyFont="1" applyFill="1" applyBorder="1" applyAlignment="1">
      <alignment horizontal="left" vertical="center"/>
    </xf>
    <xf numFmtId="3" fontId="6" fillId="0" borderId="0" xfId="3" applyNumberFormat="1" applyFont="1" applyFill="1" applyBorder="1" applyAlignment="1">
      <alignment horizontal="center" vertical="center"/>
    </xf>
    <xf numFmtId="7" fontId="6" fillId="0" borderId="0" xfId="3" applyNumberFormat="1" applyFont="1" applyFill="1" applyBorder="1" applyAlignment="1">
      <alignment vertical="center"/>
    </xf>
    <xf numFmtId="0" fontId="13" fillId="0" borderId="0" xfId="3" applyFont="1" applyFill="1" applyAlignment="1">
      <alignment horizontal="right" vertical="center"/>
    </xf>
    <xf numFmtId="0" fontId="52" fillId="0" borderId="2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Fill="1" applyAlignment="1">
      <alignment vertical="center"/>
    </xf>
    <xf numFmtId="7" fontId="7" fillId="0" borderId="2" xfId="0" applyNumberFormat="1" applyFont="1" applyFill="1" applyBorder="1" applyAlignment="1" applyProtection="1">
      <alignment horizontal="right" vertical="center"/>
      <protection locked="0"/>
    </xf>
    <xf numFmtId="0" fontId="19" fillId="0" borderId="2" xfId="0" applyFont="1" applyFill="1" applyBorder="1" applyAlignment="1" applyProtection="1">
      <alignment vertical="center" wrapText="1"/>
    </xf>
    <xf numFmtId="0" fontId="1" fillId="0" borderId="0" xfId="2" applyAlignment="1">
      <alignment horizontal="right" wrapText="1"/>
    </xf>
    <xf numFmtId="49" fontId="0" fillId="0" borderId="0" xfId="0" applyNumberFormat="1"/>
    <xf numFmtId="0" fontId="43" fillId="0" borderId="9" xfId="0" applyFont="1" applyFill="1" applyBorder="1" applyAlignment="1" applyProtection="1">
      <alignment horizontal="center" vertical="center"/>
      <protection locked="0"/>
    </xf>
    <xf numFmtId="0" fontId="46" fillId="0" borderId="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" fillId="0" borderId="0" xfId="2" applyProtection="1"/>
    <xf numFmtId="0" fontId="1" fillId="0" borderId="0" xfId="2" applyAlignment="1" applyProtection="1">
      <alignment wrapText="1"/>
    </xf>
    <xf numFmtId="0" fontId="2" fillId="0" borderId="0" xfId="2" applyFont="1" applyAlignment="1" applyProtection="1">
      <alignment horizontal="centerContinuous"/>
    </xf>
    <xf numFmtId="0" fontId="1" fillId="0" borderId="0" xfId="2" applyAlignment="1" applyProtection="1">
      <alignment horizontal="centerContinuous" wrapText="1"/>
    </xf>
    <xf numFmtId="0" fontId="1" fillId="0" borderId="0" xfId="2" applyAlignment="1" applyProtection="1">
      <alignment horizontal="centerContinuous"/>
    </xf>
    <xf numFmtId="0" fontId="1" fillId="0" borderId="0" xfId="2" applyAlignment="1" applyProtection="1">
      <alignment horizontal="left"/>
    </xf>
    <xf numFmtId="0" fontId="3" fillId="0" borderId="0" xfId="2" applyFont="1" applyAlignment="1" applyProtection="1">
      <alignment horizontal="left"/>
    </xf>
    <xf numFmtId="0" fontId="1" fillId="0" borderId="0" xfId="2" applyAlignment="1" applyProtection="1">
      <alignment horizontal="right" wrapText="1"/>
    </xf>
    <xf numFmtId="0" fontId="1" fillId="0" borderId="0" xfId="2" applyAlignment="1" applyProtection="1">
      <alignment horizontal="right"/>
    </xf>
    <xf numFmtId="0" fontId="1" fillId="0" borderId="0" xfId="2" applyAlignment="1" applyProtection="1"/>
    <xf numFmtId="0" fontId="1" fillId="2" borderId="12" xfId="2" applyFill="1" applyBorder="1" applyAlignment="1" applyProtection="1"/>
    <xf numFmtId="0" fontId="1" fillId="2" borderId="13" xfId="2" applyFill="1" applyBorder="1" applyAlignment="1" applyProtection="1">
      <alignment horizontal="right" wrapText="1"/>
    </xf>
    <xf numFmtId="0" fontId="1" fillId="2" borderId="4" xfId="2" applyFill="1" applyBorder="1" applyAlignment="1" applyProtection="1">
      <alignment wrapText="1"/>
    </xf>
    <xf numFmtId="0" fontId="1" fillId="2" borderId="14" xfId="2" applyFill="1" applyBorder="1" applyAlignment="1" applyProtection="1"/>
    <xf numFmtId="0" fontId="1" fillId="2" borderId="0" xfId="2" applyFill="1" applyBorder="1" applyAlignment="1" applyProtection="1">
      <alignment wrapText="1"/>
    </xf>
    <xf numFmtId="0" fontId="1" fillId="2" borderId="15" xfId="2" applyFill="1" applyBorder="1" applyAlignment="1" applyProtection="1">
      <alignment wrapText="1"/>
    </xf>
    <xf numFmtId="0" fontId="1" fillId="3" borderId="2" xfId="2" applyFill="1" applyBorder="1" applyAlignment="1" applyProtection="1">
      <alignment vertical="top"/>
    </xf>
    <xf numFmtId="0" fontId="1" fillId="3" borderId="12" xfId="2" applyFill="1" applyBorder="1" applyAlignment="1" applyProtection="1">
      <alignment vertical="top"/>
    </xf>
    <xf numFmtId="0" fontId="1" fillId="3" borderId="14" xfId="2" applyFill="1" applyBorder="1" applyAlignment="1" applyProtection="1">
      <alignment horizontal="center" vertical="top"/>
    </xf>
    <xf numFmtId="0" fontId="5" fillId="3" borderId="6" xfId="2" applyFont="1" applyFill="1" applyBorder="1" applyProtection="1"/>
    <xf numFmtId="0" fontId="8" fillId="3" borderId="6" xfId="2" applyFont="1" applyFill="1" applyBorder="1" applyAlignment="1" applyProtection="1">
      <alignment wrapText="1"/>
    </xf>
    <xf numFmtId="0" fontId="8" fillId="3" borderId="16" xfId="2" applyFont="1" applyFill="1" applyBorder="1" applyAlignment="1" applyProtection="1">
      <alignment wrapText="1"/>
    </xf>
    <xf numFmtId="0" fontId="1" fillId="0" borderId="2" xfId="2" applyBorder="1" applyAlignment="1" applyProtection="1">
      <alignment horizontal="left" vertical="center" wrapText="1"/>
      <protection locked="0"/>
    </xf>
    <xf numFmtId="0" fontId="1" fillId="0" borderId="2" xfId="2" quotePrefix="1" applyBorder="1" applyAlignment="1" applyProtection="1">
      <alignment horizontal="left" vertical="center" wrapText="1"/>
      <protection locked="0"/>
    </xf>
    <xf numFmtId="0" fontId="1" fillId="0" borderId="17" xfId="2" applyBorder="1" applyAlignment="1" applyProtection="1">
      <alignment horizontal="left" vertical="center" wrapText="1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1" fillId="0" borderId="17" xfId="2" applyBorder="1" applyAlignment="1" applyProtection="1">
      <alignment horizontal="center" vertical="center"/>
      <protection locked="0"/>
    </xf>
    <xf numFmtId="1" fontId="13" fillId="3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23" fillId="0" borderId="0" xfId="0" quotePrefix="1" applyFont="1" applyFill="1" applyAlignment="1" applyProtection="1">
      <alignment horizontal="left" vertical="center"/>
    </xf>
    <xf numFmtId="0" fontId="13" fillId="3" borderId="2" xfId="4" applyNumberFormat="1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19" fillId="0" borderId="2" xfId="0" quotePrefix="1" applyFont="1" applyFill="1" applyBorder="1" applyAlignment="1" applyProtection="1">
      <alignment vertical="center"/>
    </xf>
    <xf numFmtId="0" fontId="19" fillId="0" borderId="0" xfId="0" quotePrefix="1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centerContinuous" vertical="center"/>
    </xf>
    <xf numFmtId="0" fontId="19" fillId="0" borderId="2" xfId="0" quotePrefix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47" fillId="0" borderId="8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0" fontId="19" fillId="0" borderId="0" xfId="0" quotePrefix="1" applyFont="1" applyFill="1" applyAlignment="1" applyProtection="1">
      <alignment vertical="center"/>
    </xf>
    <xf numFmtId="0" fontId="25" fillId="0" borderId="0" xfId="0" quotePrefix="1" applyFont="1" applyFill="1" applyAlignment="1" applyProtection="1">
      <alignment horizontal="left" vertical="center"/>
    </xf>
    <xf numFmtId="0" fontId="47" fillId="0" borderId="9" xfId="0" applyFont="1" applyFill="1" applyBorder="1" applyAlignment="1" applyProtection="1">
      <alignment horizontal="left" vertical="center"/>
      <protection locked="0"/>
    </xf>
    <xf numFmtId="0" fontId="47" fillId="0" borderId="10" xfId="0" applyFont="1" applyFill="1" applyBorder="1" applyAlignment="1" applyProtection="1">
      <alignment horizontal="left" vertical="center"/>
      <protection locked="0"/>
    </xf>
    <xf numFmtId="1" fontId="47" fillId="0" borderId="9" xfId="0" applyNumberFormat="1" applyFont="1" applyFill="1" applyBorder="1" applyAlignment="1" applyProtection="1">
      <alignment horizontal="center" vertical="center"/>
      <protection locked="0"/>
    </xf>
    <xf numFmtId="1" fontId="47" fillId="0" borderId="2" xfId="0" applyNumberFormat="1" applyFont="1" applyFill="1" applyBorder="1" applyAlignment="1" applyProtection="1">
      <alignment horizontal="center" vertical="center"/>
      <protection locked="0"/>
    </xf>
    <xf numFmtId="1" fontId="4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18" xfId="2" applyFont="1" applyBorder="1" applyAlignment="1" applyProtection="1">
      <alignment horizontal="center"/>
    </xf>
    <xf numFmtId="0" fontId="54" fillId="0" borderId="9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Alignment="1" applyProtection="1">
      <alignment vertical="center"/>
    </xf>
    <xf numFmtId="0" fontId="55" fillId="0" borderId="0" xfId="0" applyFont="1" applyFill="1" applyBorder="1" applyAlignment="1" applyProtection="1">
      <alignment horizontal="left" vertical="center"/>
    </xf>
    <xf numFmtId="0" fontId="52" fillId="0" borderId="0" xfId="0" applyFont="1" applyFill="1" applyBorder="1" applyAlignment="1" applyProtection="1">
      <alignment horizontal="center" vertical="center"/>
    </xf>
    <xf numFmtId="0" fontId="43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56" fillId="0" borderId="1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centerContinuous" vertical="center"/>
    </xf>
    <xf numFmtId="0" fontId="43" fillId="0" borderId="9" xfId="0" applyFont="1" applyFill="1" applyBorder="1" applyAlignment="1" applyProtection="1">
      <alignment horizontal="centerContinuous" vertical="center"/>
    </xf>
    <xf numFmtId="0" fontId="43" fillId="0" borderId="10" xfId="0" applyFont="1" applyFill="1" applyBorder="1" applyAlignment="1" applyProtection="1">
      <alignment horizontal="centerContinuous" vertical="center"/>
    </xf>
    <xf numFmtId="0" fontId="43" fillId="0" borderId="19" xfId="0" applyFont="1" applyFill="1" applyBorder="1" applyAlignment="1" applyProtection="1">
      <alignment horizontal="center" vertical="center"/>
    </xf>
    <xf numFmtId="168" fontId="43" fillId="0" borderId="20" xfId="0" applyNumberFormat="1" applyFont="1" applyFill="1" applyBorder="1" applyAlignment="1" applyProtection="1">
      <alignment horizontal="center" vertical="center"/>
    </xf>
    <xf numFmtId="0" fontId="43" fillId="0" borderId="21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/>
    </xf>
    <xf numFmtId="0" fontId="43" fillId="0" borderId="0" xfId="0" applyFont="1" applyFill="1" applyProtection="1"/>
    <xf numFmtId="0" fontId="43" fillId="0" borderId="0" xfId="0" applyFont="1" applyFill="1" applyAlignment="1" applyProtection="1">
      <alignment horizontal="right"/>
    </xf>
    <xf numFmtId="0" fontId="44" fillId="0" borderId="0" xfId="0" applyFont="1" applyFill="1" applyProtection="1"/>
    <xf numFmtId="0" fontId="57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horizontal="left" vertical="center"/>
    </xf>
    <xf numFmtId="0" fontId="43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left" vertical="center"/>
    </xf>
    <xf numFmtId="0" fontId="58" fillId="4" borderId="8" xfId="0" applyFont="1" applyFill="1" applyBorder="1" applyAlignment="1" applyProtection="1">
      <alignment horizontal="left" vertical="center"/>
    </xf>
    <xf numFmtId="0" fontId="44" fillId="0" borderId="0" xfId="0" applyFont="1" applyFill="1" applyAlignment="1" applyProtection="1">
      <alignment vertical="center"/>
    </xf>
    <xf numFmtId="0" fontId="45" fillId="0" borderId="0" xfId="0" applyFont="1" applyFill="1" applyAlignment="1" applyProtection="1">
      <alignment horizontal="right" vertical="center"/>
    </xf>
    <xf numFmtId="44" fontId="44" fillId="0" borderId="2" xfId="0" applyNumberFormat="1" applyFont="1" applyFill="1" applyBorder="1" applyAlignment="1" applyProtection="1">
      <alignment vertical="center"/>
    </xf>
    <xf numFmtId="44" fontId="44" fillId="0" borderId="0" xfId="0" applyNumberFormat="1" applyFont="1" applyFill="1" applyAlignment="1" applyProtection="1">
      <alignment vertical="center"/>
    </xf>
    <xf numFmtId="0" fontId="13" fillId="0" borderId="8" xfId="0" applyFont="1" applyFill="1" applyBorder="1" applyAlignment="1" applyProtection="1">
      <alignment horizontal="left" vertical="center"/>
    </xf>
    <xf numFmtId="0" fontId="45" fillId="0" borderId="0" xfId="0" applyFont="1" applyFill="1" applyAlignment="1" applyProtection="1">
      <alignment vertical="center"/>
    </xf>
    <xf numFmtId="0" fontId="48" fillId="0" borderId="2" xfId="0" applyFont="1" applyFill="1" applyBorder="1" applyAlignment="1" applyProtection="1">
      <alignment horizontal="center" vertical="center"/>
    </xf>
    <xf numFmtId="0" fontId="48" fillId="0" borderId="0" xfId="0" applyFont="1" applyFill="1" applyAlignment="1" applyProtection="1">
      <alignment horizontal="center" vertical="center"/>
    </xf>
    <xf numFmtId="0" fontId="49" fillId="0" borderId="0" xfId="0" applyFont="1" applyFill="1" applyAlignment="1" applyProtection="1">
      <alignment horizontal="right" vertical="center"/>
    </xf>
    <xf numFmtId="0" fontId="49" fillId="0" borderId="0" xfId="0" applyFont="1" applyFill="1" applyAlignment="1" applyProtection="1">
      <alignment vertical="center"/>
    </xf>
    <xf numFmtId="0" fontId="50" fillId="0" borderId="0" xfId="0" applyFont="1" applyFill="1" applyAlignment="1" applyProtection="1">
      <alignment vertical="center"/>
    </xf>
    <xf numFmtId="0" fontId="13" fillId="0" borderId="9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44" fontId="5" fillId="0" borderId="0" xfId="0" applyNumberFormat="1" applyFont="1" applyFill="1" applyAlignment="1" applyProtection="1">
      <alignment horizontal="right" vertical="center"/>
    </xf>
    <xf numFmtId="0" fontId="27" fillId="0" borderId="0" xfId="0" applyFont="1" applyFill="1" applyAlignment="1" applyProtection="1">
      <alignment horizontal="center" vertical="center"/>
    </xf>
    <xf numFmtId="0" fontId="49" fillId="0" borderId="0" xfId="0" applyFont="1" applyFill="1" applyAlignment="1" applyProtection="1">
      <alignment horizontal="center" vertical="center"/>
    </xf>
    <xf numFmtId="44" fontId="20" fillId="0" borderId="0" xfId="0" applyNumberFormat="1" applyFont="1" applyFill="1" applyAlignment="1" applyProtection="1">
      <alignment horizontal="right" vertical="center"/>
    </xf>
    <xf numFmtId="49" fontId="43" fillId="0" borderId="0" xfId="0" applyNumberFormat="1" applyFont="1" applyFill="1" applyAlignment="1" applyProtection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49" fillId="0" borderId="0" xfId="0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166" fontId="44" fillId="0" borderId="0" xfId="0" applyNumberFormat="1" applyFont="1" applyFill="1" applyAlignment="1" applyProtection="1">
      <alignment vertical="center"/>
    </xf>
    <xf numFmtId="44" fontId="19" fillId="0" borderId="0" xfId="0" applyNumberFormat="1" applyFont="1" applyFill="1" applyAlignment="1" applyProtection="1">
      <alignment horizontal="right" vertical="center"/>
    </xf>
    <xf numFmtId="169" fontId="13" fillId="0" borderId="0" xfId="0" applyNumberFormat="1" applyFont="1" applyFill="1" applyBorder="1" applyAlignment="1" applyProtection="1">
      <alignment horizontal="center" vertical="center"/>
    </xf>
    <xf numFmtId="44" fontId="45" fillId="0" borderId="0" xfId="0" applyNumberFormat="1" applyFont="1" applyFill="1" applyAlignment="1" applyProtection="1">
      <alignment horizontal="right" vertical="center"/>
    </xf>
    <xf numFmtId="44" fontId="44" fillId="0" borderId="2" xfId="0" applyNumberFormat="1" applyFont="1" applyFill="1" applyBorder="1" applyAlignment="1" applyProtection="1">
      <alignment horizontal="right" vertical="center"/>
    </xf>
    <xf numFmtId="44" fontId="44" fillId="0" borderId="0" xfId="0" applyNumberFormat="1" applyFont="1" applyFill="1" applyAlignment="1" applyProtection="1">
      <alignment horizontal="right" vertical="center"/>
    </xf>
    <xf numFmtId="44" fontId="22" fillId="0" borderId="0" xfId="0" applyNumberFormat="1" applyFont="1" applyFill="1" applyAlignment="1" applyProtection="1">
      <alignment horizontal="right" vertical="center"/>
    </xf>
    <xf numFmtId="44" fontId="7" fillId="0" borderId="0" xfId="0" applyNumberFormat="1" applyFont="1" applyFill="1" applyAlignment="1" applyProtection="1">
      <alignment horizontal="right" vertical="center"/>
    </xf>
    <xf numFmtId="44" fontId="45" fillId="0" borderId="0" xfId="0" applyNumberFormat="1" applyFont="1" applyFill="1" applyBorder="1" applyAlignment="1" applyProtection="1">
      <alignment horizontal="right" vertical="center"/>
    </xf>
    <xf numFmtId="44" fontId="44" fillId="0" borderId="1" xfId="0" applyNumberFormat="1" applyFont="1" applyFill="1" applyBorder="1" applyAlignment="1" applyProtection="1">
      <alignment horizontal="right" vertical="center"/>
    </xf>
    <xf numFmtId="3" fontId="46" fillId="0" borderId="2" xfId="0" applyNumberFormat="1" applyFont="1" applyFill="1" applyBorder="1" applyAlignment="1" applyProtection="1">
      <alignment horizontal="center" vertical="center"/>
    </xf>
    <xf numFmtId="3" fontId="4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60" fillId="0" borderId="0" xfId="0" applyFont="1" applyFill="1" applyBorder="1" applyAlignment="1" applyProtection="1">
      <alignment horizontal="center" vertical="center"/>
    </xf>
    <xf numFmtId="44" fontId="45" fillId="0" borderId="0" xfId="0" applyNumberFormat="1" applyFont="1" applyFill="1" applyAlignment="1" applyProtection="1">
      <alignment vertical="center"/>
    </xf>
    <xf numFmtId="0" fontId="61" fillId="0" borderId="13" xfId="0" applyFont="1" applyFill="1" applyBorder="1" applyAlignment="1" applyProtection="1">
      <alignment horizontal="center" vertical="center"/>
    </xf>
    <xf numFmtId="0" fontId="61" fillId="0" borderId="0" xfId="0" applyFont="1" applyFill="1" applyAlignment="1" applyProtection="1">
      <alignment vertical="center"/>
    </xf>
    <xf numFmtId="0" fontId="61" fillId="0" borderId="23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Alignment="1" applyProtection="1">
      <alignment vertical="center"/>
    </xf>
    <xf numFmtId="0" fontId="44" fillId="0" borderId="0" xfId="0" applyFont="1" applyFill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62" fillId="0" borderId="0" xfId="0" applyFont="1" applyFill="1" applyBorder="1" applyAlignment="1" applyProtection="1">
      <alignment vertical="center"/>
    </xf>
    <xf numFmtId="0" fontId="45" fillId="0" borderId="0" xfId="0" applyFont="1" applyFill="1" applyAlignment="1" applyProtection="1">
      <alignment horizontal="center" vertical="center"/>
    </xf>
    <xf numFmtId="0" fontId="44" fillId="0" borderId="0" xfId="0" applyFont="1" applyFill="1" applyAlignment="1" applyProtection="1">
      <alignment horizontal="left" vertical="center"/>
    </xf>
    <xf numFmtId="0" fontId="45" fillId="0" borderId="0" xfId="0" applyFont="1" applyFill="1" applyAlignment="1" applyProtection="1">
      <alignment horizontal="left" vertical="center"/>
    </xf>
    <xf numFmtId="167" fontId="45" fillId="0" borderId="0" xfId="0" applyNumberFormat="1" applyFont="1" applyFill="1" applyBorder="1" applyAlignment="1" applyProtection="1">
      <alignment horizontal="right" vertical="center"/>
    </xf>
    <xf numFmtId="0" fontId="45" fillId="0" borderId="12" xfId="0" applyFont="1" applyFill="1" applyBorder="1" applyAlignment="1" applyProtection="1">
      <alignment horizontal="left" vertical="top"/>
    </xf>
    <xf numFmtId="0" fontId="45" fillId="0" borderId="13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center"/>
    </xf>
    <xf numFmtId="0" fontId="32" fillId="0" borderId="0" xfId="0" quotePrefix="1" applyFont="1" applyFill="1" applyAlignment="1" applyProtection="1">
      <alignment horizontal="right" vertical="center"/>
    </xf>
    <xf numFmtId="0" fontId="27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46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44" fontId="45" fillId="0" borderId="2" xfId="0" applyNumberFormat="1" applyFont="1" applyFill="1" applyBorder="1" applyAlignment="1" applyProtection="1">
      <alignment horizontal="center" vertical="center"/>
    </xf>
    <xf numFmtId="44" fontId="44" fillId="0" borderId="2" xfId="0" applyNumberFormat="1" applyFont="1" applyFill="1" applyBorder="1" applyAlignment="1" applyProtection="1">
      <alignment horizontal="right" vertical="center"/>
      <protection locked="0"/>
    </xf>
    <xf numFmtId="167" fontId="44" fillId="0" borderId="1" xfId="0" applyNumberFormat="1" applyFont="1" applyFill="1" applyBorder="1" applyAlignment="1" applyProtection="1">
      <alignment horizontal="right" vertical="center"/>
      <protection locked="0"/>
    </xf>
    <xf numFmtId="171" fontId="6" fillId="0" borderId="2" xfId="3" applyNumberFormat="1" applyFont="1" applyFill="1" applyBorder="1" applyAlignment="1" applyProtection="1">
      <alignment horizontal="left" vertical="center"/>
      <protection locked="0"/>
    </xf>
    <xf numFmtId="3" fontId="6" fillId="0" borderId="2" xfId="3" applyNumberFormat="1" applyFont="1" applyFill="1" applyBorder="1" applyAlignment="1" applyProtection="1">
      <alignment horizontal="center" vertical="center"/>
      <protection locked="0"/>
    </xf>
    <xf numFmtId="171" fontId="6" fillId="0" borderId="2" xfId="3" quotePrefix="1" applyNumberFormat="1" applyFont="1" applyFill="1" applyBorder="1" applyAlignment="1" applyProtection="1">
      <alignment horizontal="left" vertical="center"/>
      <protection locked="0"/>
    </xf>
    <xf numFmtId="168" fontId="13" fillId="0" borderId="2" xfId="3" applyNumberFormat="1" applyFont="1" applyFill="1" applyBorder="1" applyAlignment="1" applyProtection="1">
      <alignment horizontal="center" vertical="center"/>
      <protection locked="0"/>
    </xf>
    <xf numFmtId="0" fontId="13" fillId="0" borderId="2" xfId="3" applyFont="1" applyFill="1" applyBorder="1" applyAlignment="1" applyProtection="1">
      <alignment horizontal="center" vertical="center"/>
      <protection locked="0"/>
    </xf>
    <xf numFmtId="44" fontId="45" fillId="0" borderId="2" xfId="0" applyNumberFormat="1" applyFont="1" applyFill="1" applyBorder="1" applyAlignment="1">
      <alignment horizontal="center" vertical="center"/>
    </xf>
    <xf numFmtId="0" fontId="37" fillId="4" borderId="2" xfId="0" applyFont="1" applyFill="1" applyBorder="1" applyAlignment="1" applyProtection="1">
      <alignment horizontal="center" vertical="center"/>
      <protection locked="0"/>
    </xf>
    <xf numFmtId="0" fontId="1" fillId="3" borderId="6" xfId="2" applyFill="1" applyBorder="1" applyAlignment="1" applyProtection="1">
      <alignment horizontal="left" vertical="top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43" fillId="0" borderId="0" xfId="0" applyFont="1" applyFill="1" applyAlignment="1" applyProtection="1">
      <alignment horizontal="center" vertical="center"/>
    </xf>
    <xf numFmtId="169" fontId="1" fillId="0" borderId="2" xfId="2" applyNumberFormat="1" applyBorder="1" applyAlignment="1" applyProtection="1">
      <alignment horizontal="left" vertical="center"/>
      <protection locked="0"/>
    </xf>
    <xf numFmtId="169" fontId="1" fillId="0" borderId="17" xfId="2" applyNumberFormat="1" applyBorder="1" applyAlignment="1" applyProtection="1">
      <alignment horizontal="left" vertical="center"/>
      <protection locked="0"/>
    </xf>
    <xf numFmtId="49" fontId="1" fillId="0" borderId="24" xfId="2" applyNumberFormat="1" applyBorder="1" applyAlignment="1" applyProtection="1">
      <alignment horizontal="left" vertical="center"/>
      <protection locked="0"/>
    </xf>
    <xf numFmtId="49" fontId="1" fillId="0" borderId="25" xfId="2" applyNumberFormat="1" applyBorder="1" applyAlignment="1" applyProtection="1">
      <alignment horizontal="left" vertical="center"/>
      <protection locked="0"/>
    </xf>
    <xf numFmtId="44" fontId="6" fillId="0" borderId="2" xfId="1" applyFont="1" applyFill="1" applyBorder="1" applyAlignment="1" applyProtection="1">
      <alignment vertical="center"/>
      <protection locked="0"/>
    </xf>
    <xf numFmtId="0" fontId="13" fillId="0" borderId="0" xfId="3" applyFont="1" applyFill="1" applyAlignment="1">
      <alignment vertical="center" wrapText="1" shrinkToFit="1"/>
    </xf>
    <xf numFmtId="49" fontId="6" fillId="0" borderId="2" xfId="3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2" xfId="3" quotePrefix="1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2" xfId="3" applyNumberFormat="1" applyFont="1" applyFill="1" applyBorder="1" applyAlignment="1" applyProtection="1">
      <alignment vertical="center" wrapText="1" shrinkToFi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47" fillId="0" borderId="8" xfId="0" applyFont="1" applyFill="1" applyBorder="1" applyAlignment="1" applyProtection="1">
      <alignment horizontal="left" vertical="center"/>
      <protection locked="0"/>
    </xf>
    <xf numFmtId="0" fontId="47" fillId="0" borderId="9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center" vertical="center"/>
    </xf>
    <xf numFmtId="1" fontId="47" fillId="0" borderId="2" xfId="0" applyNumberFormat="1" applyFont="1" applyFill="1" applyBorder="1" applyAlignment="1" applyProtection="1">
      <alignment horizontal="center" vertical="center"/>
    </xf>
    <xf numFmtId="0" fontId="1" fillId="0" borderId="26" xfId="2" applyBorder="1" applyAlignment="1" applyProtection="1">
      <alignment horizontal="left" vertical="center" wrapText="1"/>
      <protection locked="0"/>
    </xf>
    <xf numFmtId="0" fontId="1" fillId="0" borderId="27" xfId="2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54" fillId="4" borderId="2" xfId="0" applyFont="1" applyFill="1" applyBorder="1" applyAlignment="1" applyProtection="1">
      <alignment horizontal="left" vertical="center"/>
      <protection locked="0"/>
    </xf>
    <xf numFmtId="0" fontId="1" fillId="0" borderId="9" xfId="2" applyBorder="1" applyAlignment="1" applyProtection="1">
      <alignment wrapText="1"/>
      <protection locked="0"/>
    </xf>
    <xf numFmtId="0" fontId="63" fillId="0" borderId="0" xfId="0" applyFont="1" applyFill="1" applyAlignment="1" applyProtection="1">
      <alignment vertical="center"/>
    </xf>
    <xf numFmtId="0" fontId="1" fillId="0" borderId="0" xfId="2" applyBorder="1" applyAlignment="1" applyProtection="1"/>
    <xf numFmtId="0" fontId="1" fillId="0" borderId="0" xfId="2" applyBorder="1" applyAlignment="1" applyProtection="1">
      <alignment wrapText="1"/>
    </xf>
    <xf numFmtId="0" fontId="9" fillId="0" borderId="0" xfId="2" applyFont="1" applyAlignment="1" applyProtection="1">
      <alignment vertical="center"/>
    </xf>
    <xf numFmtId="0" fontId="6" fillId="0" borderId="8" xfId="2" applyFont="1" applyBorder="1" applyAlignment="1" applyProtection="1">
      <alignment horizontal="left" vertical="center"/>
    </xf>
    <xf numFmtId="0" fontId="6" fillId="0" borderId="9" xfId="2" applyFont="1" applyBorder="1" applyAlignment="1" applyProtection="1">
      <alignment horizontal="center" vertical="center"/>
    </xf>
    <xf numFmtId="0" fontId="9" fillId="0" borderId="28" xfId="2" applyFont="1" applyBorder="1" applyAlignment="1" applyProtection="1">
      <alignment horizontal="center"/>
    </xf>
    <xf numFmtId="0" fontId="9" fillId="0" borderId="20" xfId="2" applyFont="1" applyBorder="1" applyAlignment="1" applyProtection="1">
      <alignment horizontal="center" wrapText="1"/>
    </xf>
    <xf numFmtId="0" fontId="9" fillId="0" borderId="20" xfId="2" applyFont="1" applyBorder="1" applyAlignment="1" applyProtection="1">
      <alignment horizontal="centerContinuous" wrapText="1"/>
    </xf>
    <xf numFmtId="0" fontId="9" fillId="0" borderId="29" xfId="2" applyFont="1" applyBorder="1" applyAlignment="1" applyProtection="1">
      <alignment horizontal="centerContinuous"/>
    </xf>
    <xf numFmtId="0" fontId="9" fillId="0" borderId="30" xfId="2" applyFont="1" applyBorder="1" applyAlignment="1" applyProtection="1">
      <alignment horizontal="centerContinuous"/>
    </xf>
    <xf numFmtId="0" fontId="9" fillId="0" borderId="31" xfId="2" applyFont="1" applyBorder="1" applyAlignment="1" applyProtection="1">
      <alignment horizontal="centerContinuous"/>
    </xf>
    <xf numFmtId="0" fontId="9" fillId="0" borderId="16" xfId="2" applyFont="1" applyBorder="1" applyProtection="1"/>
    <xf numFmtId="0" fontId="9" fillId="0" borderId="5" xfId="2" applyFont="1" applyBorder="1" applyAlignment="1" applyProtection="1">
      <alignment wrapText="1"/>
    </xf>
    <xf numFmtId="0" fontId="9" fillId="0" borderId="5" xfId="2" applyFont="1" applyBorder="1" applyAlignment="1" applyProtection="1">
      <alignment horizontal="center" wrapText="1"/>
    </xf>
    <xf numFmtId="0" fontId="9" fillId="0" borderId="5" xfId="2" applyFont="1" applyBorder="1" applyAlignment="1" applyProtection="1">
      <alignment horizontal="center"/>
    </xf>
    <xf numFmtId="0" fontId="10" fillId="0" borderId="5" xfId="2" applyFont="1" applyBorder="1" applyAlignment="1" applyProtection="1">
      <alignment horizontal="center"/>
    </xf>
    <xf numFmtId="0" fontId="9" fillId="0" borderId="32" xfId="2" applyFont="1" applyBorder="1" applyAlignment="1" applyProtection="1">
      <alignment horizontal="center"/>
    </xf>
    <xf numFmtId="0" fontId="1" fillId="0" borderId="2" xfId="2" applyBorder="1" applyAlignment="1" applyProtection="1">
      <alignment horizontal="left" vertical="center" wrapText="1"/>
    </xf>
    <xf numFmtId="0" fontId="1" fillId="0" borderId="17" xfId="2" applyBorder="1" applyAlignment="1" applyProtection="1">
      <alignment horizontal="left" vertical="center" wrapText="1"/>
    </xf>
    <xf numFmtId="0" fontId="38" fillId="0" borderId="0" xfId="2" applyFont="1" applyProtection="1"/>
    <xf numFmtId="0" fontId="11" fillId="0" borderId="0" xfId="2" applyFont="1" applyProtection="1"/>
    <xf numFmtId="0" fontId="12" fillId="0" borderId="0" xfId="2" applyFont="1" applyAlignment="1" applyProtection="1">
      <alignment wrapText="1"/>
    </xf>
    <xf numFmtId="0" fontId="4" fillId="0" borderId="0" xfId="2" applyFont="1" applyAlignment="1" applyProtection="1">
      <alignment horizontal="left"/>
    </xf>
    <xf numFmtId="0" fontId="11" fillId="0" borderId="0" xfId="2" applyFont="1" applyAlignment="1" applyProtection="1">
      <alignment horizontal="left" wrapText="1"/>
    </xf>
    <xf numFmtId="0" fontId="11" fillId="0" borderId="0" xfId="2" applyFont="1" applyAlignment="1" applyProtection="1">
      <alignment horizontal="left"/>
    </xf>
    <xf numFmtId="0" fontId="11" fillId="0" borderId="0" xfId="2" applyFont="1" applyAlignment="1" applyProtection="1">
      <alignment wrapText="1"/>
    </xf>
    <xf numFmtId="0" fontId="1" fillId="0" borderId="0" xfId="2" quotePrefix="1" applyAlignment="1" applyProtection="1">
      <alignment wrapText="1"/>
    </xf>
    <xf numFmtId="0" fontId="14" fillId="0" borderId="0" xfId="2" applyFont="1" applyProtection="1"/>
    <xf numFmtId="0" fontId="14" fillId="0" borderId="0" xfId="2" applyFont="1" applyAlignment="1" applyProtection="1">
      <alignment wrapText="1"/>
    </xf>
    <xf numFmtId="0" fontId="13" fillId="0" borderId="0" xfId="2" applyFont="1" applyAlignment="1" applyProtection="1">
      <alignment horizontal="right"/>
    </xf>
    <xf numFmtId="0" fontId="64" fillId="6" borderId="0" xfId="2" applyFont="1" applyFill="1" applyProtection="1"/>
    <xf numFmtId="0" fontId="64" fillId="6" borderId="0" xfId="2" applyFont="1" applyFill="1" applyAlignment="1" applyProtection="1">
      <alignment wrapText="1"/>
    </xf>
    <xf numFmtId="0" fontId="59" fillId="7" borderId="8" xfId="0" applyNumberFormat="1" applyFont="1" applyFill="1" applyBorder="1" applyAlignment="1" applyProtection="1">
      <alignment horizontal="right" vertical="center"/>
    </xf>
    <xf numFmtId="0" fontId="58" fillId="7" borderId="10" xfId="0" applyFont="1" applyFill="1" applyBorder="1" applyAlignment="1" applyProtection="1">
      <alignment horizontal="left" vertical="center"/>
    </xf>
    <xf numFmtId="0" fontId="58" fillId="7" borderId="9" xfId="0" applyFont="1" applyFill="1" applyBorder="1" applyAlignment="1" applyProtection="1">
      <alignment horizontal="left" vertical="center"/>
    </xf>
    <xf numFmtId="44" fontId="7" fillId="0" borderId="2" xfId="0" applyNumberFormat="1" applyFont="1" applyFill="1" applyBorder="1" applyAlignment="1" applyProtection="1">
      <alignment horizontal="right" vertical="center"/>
    </xf>
    <xf numFmtId="0" fontId="0" fillId="0" borderId="0" xfId="0" applyNumberFormat="1" applyAlignment="1">
      <alignment horizontal="center"/>
    </xf>
    <xf numFmtId="0" fontId="7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NumberFormat="1"/>
    <xf numFmtId="169" fontId="0" fillId="0" borderId="0" xfId="0" applyNumberFormat="1"/>
    <xf numFmtId="172" fontId="0" fillId="0" borderId="0" xfId="0" applyNumberFormat="1"/>
    <xf numFmtId="172" fontId="13" fillId="5" borderId="8" xfId="2" applyNumberFormat="1" applyFont="1" applyFill="1" applyBorder="1" applyAlignment="1" applyProtection="1">
      <alignment horizontal="center" vertical="top" wrapText="1"/>
      <protection locked="0"/>
    </xf>
    <xf numFmtId="172" fontId="13" fillId="5" borderId="10" xfId="2" applyNumberFormat="1" applyFont="1" applyFill="1" applyBorder="1" applyAlignment="1" applyProtection="1">
      <alignment horizontal="center" vertical="top" wrapText="1"/>
      <protection locked="0"/>
    </xf>
    <xf numFmtId="166" fontId="0" fillId="0" borderId="0" xfId="0" applyNumberFormat="1"/>
    <xf numFmtId="173" fontId="20" fillId="0" borderId="2" xfId="6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6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6" fontId="0" fillId="0" borderId="0" xfId="0" applyNumberFormat="1" applyAlignment="1">
      <alignment vertical="center"/>
    </xf>
    <xf numFmtId="0" fontId="13" fillId="0" borderId="0" xfId="2" quotePrefix="1" applyNumberFormat="1" applyFont="1" applyAlignment="1" applyProtection="1">
      <alignment horizontal="left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0" borderId="0" xfId="0" quotePrefix="1" applyNumberFormat="1" applyAlignment="1">
      <alignment horizontal="center"/>
    </xf>
    <xf numFmtId="0" fontId="74" fillId="0" borderId="0" xfId="0" applyFont="1" applyAlignment="1">
      <alignment horizontal="center"/>
    </xf>
    <xf numFmtId="172" fontId="20" fillId="0" borderId="0" xfId="0" quotePrefix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center" vertical="center"/>
    </xf>
    <xf numFmtId="172" fontId="20" fillId="0" borderId="0" xfId="0" quotePrefix="1" applyNumberFormat="1" applyFont="1" applyAlignment="1">
      <alignment horizontal="center" vertical="center"/>
    </xf>
    <xf numFmtId="166" fontId="0" fillId="0" borderId="0" xfId="0" applyNumberFormat="1" applyFill="1"/>
    <xf numFmtId="0" fontId="27" fillId="0" borderId="12" xfId="2" applyFont="1" applyBorder="1" applyAlignment="1" applyProtection="1">
      <alignment horizontal="center" wrapText="1"/>
    </xf>
    <xf numFmtId="0" fontId="27" fillId="0" borderId="13" xfId="2" applyFont="1" applyBorder="1" applyAlignment="1" applyProtection="1">
      <alignment horizontal="center" wrapText="1"/>
    </xf>
    <xf numFmtId="0" fontId="27" fillId="0" borderId="4" xfId="2" applyFont="1" applyBorder="1" applyAlignment="1" applyProtection="1">
      <alignment horizontal="center" wrapText="1"/>
    </xf>
    <xf numFmtId="0" fontId="27" fillId="0" borderId="11" xfId="2" applyFont="1" applyBorder="1" applyAlignment="1" applyProtection="1">
      <alignment horizontal="center" wrapText="1"/>
    </xf>
    <xf numFmtId="0" fontId="27" fillId="0" borderId="23" xfId="2" applyFont="1" applyBorder="1" applyAlignment="1" applyProtection="1">
      <alignment horizontal="center" wrapText="1"/>
    </xf>
    <xf numFmtId="0" fontId="27" fillId="0" borderId="5" xfId="2" applyFont="1" applyBorder="1" applyAlignment="1" applyProtection="1">
      <alignment horizontal="center" wrapText="1"/>
    </xf>
    <xf numFmtId="0" fontId="66" fillId="0" borderId="0" xfId="2" applyFont="1" applyAlignment="1" applyProtection="1">
      <alignment horizontal="center" wrapText="1"/>
    </xf>
    <xf numFmtId="0" fontId="67" fillId="0" borderId="0" xfId="2" applyFont="1" applyAlignment="1" applyProtection="1">
      <alignment horizontal="center" wrapText="1"/>
    </xf>
    <xf numFmtId="165" fontId="13" fillId="0" borderId="0" xfId="2" quotePrefix="1" applyNumberFormat="1" applyFont="1" applyAlignment="1" applyProtection="1">
      <alignment horizontal="right"/>
    </xf>
    <xf numFmtId="16" fontId="13" fillId="0" borderId="33" xfId="2" quotePrefix="1" applyNumberFormat="1" applyFont="1" applyBorder="1" applyAlignment="1" applyProtection="1">
      <alignment horizontal="center"/>
      <protection locked="0"/>
    </xf>
    <xf numFmtId="0" fontId="13" fillId="0" borderId="34" xfId="2" quotePrefix="1" applyFont="1" applyBorder="1" applyAlignment="1" applyProtection="1">
      <alignment horizontal="center"/>
      <protection locked="0"/>
    </xf>
    <xf numFmtId="0" fontId="68" fillId="0" borderId="12" xfId="2" applyFont="1" applyBorder="1" applyAlignment="1" applyProtection="1">
      <alignment horizontal="center" vertical="top" wrapText="1"/>
      <protection locked="0"/>
    </xf>
    <xf numFmtId="0" fontId="69" fillId="0" borderId="13" xfId="2" applyFont="1" applyBorder="1" applyAlignment="1" applyProtection="1">
      <alignment horizontal="center" vertical="top" wrapText="1"/>
      <protection locked="0"/>
    </xf>
    <xf numFmtId="0" fontId="69" fillId="0" borderId="4" xfId="2" applyFont="1" applyBorder="1" applyAlignment="1" applyProtection="1">
      <alignment horizontal="center" vertical="top" wrapText="1"/>
      <protection locked="0"/>
    </xf>
    <xf numFmtId="0" fontId="69" fillId="0" borderId="14" xfId="2" applyFont="1" applyBorder="1" applyAlignment="1" applyProtection="1">
      <alignment horizontal="center" vertical="top" wrapText="1"/>
      <protection locked="0"/>
    </xf>
    <xf numFmtId="0" fontId="69" fillId="0" borderId="0" xfId="2" applyFont="1" applyBorder="1" applyAlignment="1" applyProtection="1">
      <alignment horizontal="center" vertical="top" wrapText="1"/>
      <protection locked="0"/>
    </xf>
    <xf numFmtId="0" fontId="69" fillId="0" borderId="15" xfId="2" applyFont="1" applyBorder="1" applyAlignment="1" applyProtection="1">
      <alignment horizontal="center" vertical="top" wrapText="1"/>
      <protection locked="0"/>
    </xf>
    <xf numFmtId="0" fontId="12" fillId="0" borderId="35" xfId="2" applyFont="1" applyBorder="1" applyAlignment="1" applyProtection="1">
      <alignment horizontal="left" wrapText="1"/>
    </xf>
    <xf numFmtId="0" fontId="1" fillId="0" borderId="12" xfId="2" applyBorder="1" applyAlignment="1" applyProtection="1">
      <alignment horizontal="center" vertical="top" wrapText="1"/>
      <protection locked="0"/>
    </xf>
    <xf numFmtId="0" fontId="1" fillId="0" borderId="13" xfId="2" applyBorder="1" applyAlignment="1" applyProtection="1">
      <alignment horizontal="center" vertical="top" wrapText="1"/>
      <protection locked="0"/>
    </xf>
    <xf numFmtId="0" fontId="1" fillId="0" borderId="4" xfId="2" applyBorder="1" applyAlignment="1" applyProtection="1">
      <alignment horizontal="center" vertical="top" wrapText="1"/>
      <protection locked="0"/>
    </xf>
    <xf numFmtId="0" fontId="1" fillId="0" borderId="11" xfId="2" applyBorder="1" applyAlignment="1" applyProtection="1">
      <alignment horizontal="center" vertical="top" wrapText="1"/>
      <protection locked="0"/>
    </xf>
    <xf numFmtId="0" fontId="1" fillId="0" borderId="23" xfId="2" applyBorder="1" applyAlignment="1" applyProtection="1">
      <alignment horizontal="center" vertical="top" wrapText="1"/>
      <protection locked="0"/>
    </xf>
    <xf numFmtId="0" fontId="1" fillId="0" borderId="5" xfId="2" applyBorder="1" applyAlignment="1" applyProtection="1">
      <alignment horizontal="center" vertical="top" wrapText="1"/>
      <protection locked="0"/>
    </xf>
    <xf numFmtId="0" fontId="36" fillId="4" borderId="8" xfId="2" applyFont="1" applyFill="1" applyBorder="1" applyAlignment="1" applyProtection="1">
      <alignment horizontal="center" vertical="center" wrapText="1"/>
      <protection locked="0"/>
    </xf>
    <xf numFmtId="0" fontId="36" fillId="4" borderId="9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left" wrapText="1"/>
    </xf>
    <xf numFmtId="0" fontId="13" fillId="3" borderId="8" xfId="2" applyFont="1" applyFill="1" applyBorder="1" applyAlignment="1" applyProtection="1">
      <alignment horizontal="center"/>
    </xf>
    <xf numFmtId="0" fontId="13" fillId="3" borderId="10" xfId="2" applyFont="1" applyFill="1" applyBorder="1" applyAlignment="1" applyProtection="1">
      <alignment horizontal="center"/>
    </xf>
    <xf numFmtId="0" fontId="13" fillId="3" borderId="9" xfId="2" applyFont="1" applyFill="1" applyBorder="1" applyAlignment="1" applyProtection="1">
      <alignment horizontal="center"/>
    </xf>
    <xf numFmtId="0" fontId="13" fillId="5" borderId="8" xfId="2" applyFont="1" applyFill="1" applyBorder="1" applyAlignment="1" applyProtection="1">
      <alignment horizontal="center" vertical="top" wrapText="1"/>
      <protection locked="0"/>
    </xf>
    <xf numFmtId="0" fontId="13" fillId="5" borderId="10" xfId="2" applyFont="1" applyFill="1" applyBorder="1" applyAlignment="1" applyProtection="1">
      <alignment horizontal="center" vertical="top" wrapText="1"/>
      <protection locked="0"/>
    </xf>
    <xf numFmtId="0" fontId="41" fillId="2" borderId="0" xfId="2" applyFont="1" applyFill="1" applyAlignment="1" applyProtection="1">
      <alignment horizontal="center" vertical="center" wrapText="1"/>
    </xf>
    <xf numFmtId="0" fontId="41" fillId="2" borderId="0" xfId="2" applyFont="1" applyFill="1" applyAlignment="1" applyProtection="1">
      <alignment horizontal="center" vertical="center"/>
    </xf>
    <xf numFmtId="0" fontId="65" fillId="4" borderId="8" xfId="2" applyFont="1" applyFill="1" applyBorder="1" applyAlignment="1" applyProtection="1">
      <alignment horizontal="center" vertical="top" wrapText="1"/>
      <protection locked="0"/>
    </xf>
    <xf numFmtId="0" fontId="65" fillId="4" borderId="10" xfId="2" applyFont="1" applyFill="1" applyBorder="1" applyAlignment="1" applyProtection="1">
      <alignment horizontal="center" vertical="top" wrapText="1"/>
      <protection locked="0"/>
    </xf>
    <xf numFmtId="0" fontId="4" fillId="3" borderId="10" xfId="2" applyFont="1" applyFill="1" applyBorder="1" applyAlignment="1" applyProtection="1">
      <alignment horizontal="center"/>
    </xf>
    <xf numFmtId="0" fontId="7" fillId="3" borderId="8" xfId="2" applyFont="1" applyFill="1" applyBorder="1" applyAlignment="1" applyProtection="1">
      <alignment horizontal="center"/>
    </xf>
    <xf numFmtId="0" fontId="7" fillId="3" borderId="10" xfId="2" applyFont="1" applyFill="1" applyBorder="1" applyAlignment="1" applyProtection="1">
      <alignment horizontal="center"/>
    </xf>
    <xf numFmtId="0" fontId="13" fillId="5" borderId="12" xfId="2" applyFont="1" applyFill="1" applyBorder="1" applyAlignment="1" applyProtection="1">
      <alignment horizontal="center" vertical="top" wrapText="1"/>
      <protection locked="0"/>
    </xf>
    <xf numFmtId="0" fontId="13" fillId="5" borderId="4" xfId="2" applyFont="1" applyFill="1" applyBorder="1" applyAlignment="1" applyProtection="1">
      <alignment horizontal="center" vertical="top" wrapText="1"/>
      <protection locked="0"/>
    </xf>
    <xf numFmtId="0" fontId="40" fillId="4" borderId="0" xfId="2" applyFont="1" applyFill="1" applyAlignment="1" applyProtection="1">
      <alignment horizontal="center"/>
      <protection locked="0"/>
    </xf>
    <xf numFmtId="0" fontId="45" fillId="0" borderId="14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 applyProtection="1">
      <alignment horizontal="center" vertical="center" wrapText="1"/>
      <protection locked="0"/>
    </xf>
    <xf numFmtId="0" fontId="45" fillId="0" borderId="5" xfId="0" applyFont="1" applyFill="1" applyBorder="1" applyAlignment="1" applyProtection="1">
      <alignment horizontal="center" vertical="center" wrapText="1"/>
      <protection locked="0"/>
    </xf>
    <xf numFmtId="0" fontId="44" fillId="0" borderId="8" xfId="0" applyFont="1" applyFill="1" applyBorder="1" applyAlignment="1" applyProtection="1">
      <alignment horizontal="left" vertical="center"/>
      <protection locked="0"/>
    </xf>
    <xf numFmtId="0" fontId="44" fillId="0" borderId="9" xfId="0" applyFont="1" applyFill="1" applyBorder="1" applyAlignment="1" applyProtection="1">
      <alignment horizontal="left" vertical="center"/>
      <protection locked="0"/>
    </xf>
    <xf numFmtId="0" fontId="70" fillId="0" borderId="8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left"/>
      <protection locked="0"/>
    </xf>
    <xf numFmtId="0" fontId="49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49" fillId="0" borderId="8" xfId="0" applyFont="1" applyFill="1" applyBorder="1" applyAlignment="1" applyProtection="1">
      <alignment horizontal="left" vertical="center"/>
      <protection locked="0"/>
    </xf>
    <xf numFmtId="0" fontId="49" fillId="0" borderId="9" xfId="0" applyFont="1" applyFill="1" applyBorder="1" applyAlignment="1" applyProtection="1">
      <alignment horizontal="left" vertical="center"/>
      <protection locked="0"/>
    </xf>
    <xf numFmtId="0" fontId="49" fillId="0" borderId="2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horizontal="left" vertical="center"/>
    </xf>
    <xf numFmtId="14" fontId="43" fillId="0" borderId="8" xfId="0" applyNumberFormat="1" applyFont="1" applyFill="1" applyBorder="1" applyAlignment="1" applyProtection="1">
      <alignment horizontal="center" vertical="center"/>
      <protection locked="0"/>
    </xf>
    <xf numFmtId="14" fontId="43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6" xfId="0" quotePrefix="1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52" fillId="0" borderId="8" xfId="0" applyFont="1" applyFill="1" applyBorder="1" applyAlignment="1" applyProtection="1">
      <alignment horizontal="center" vertical="center"/>
    </xf>
    <xf numFmtId="0" fontId="52" fillId="0" borderId="10" xfId="0" applyFont="1" applyFill="1" applyBorder="1" applyAlignment="1" applyProtection="1">
      <alignment horizontal="center" vertical="center"/>
    </xf>
    <xf numFmtId="0" fontId="52" fillId="0" borderId="9" xfId="0" applyFont="1" applyFill="1" applyBorder="1" applyAlignment="1" applyProtection="1">
      <alignment horizontal="center" vertical="center"/>
    </xf>
    <xf numFmtId="0" fontId="7" fillId="0" borderId="6" xfId="0" quotePrefix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vertical="center" wrapText="1"/>
      <protection locked="0"/>
    </xf>
    <xf numFmtId="0" fontId="6" fillId="0" borderId="9" xfId="0" applyNumberFormat="1" applyFont="1" applyFill="1" applyBorder="1" applyAlignment="1" applyProtection="1">
      <alignment vertical="center" wrapText="1"/>
      <protection locked="0"/>
    </xf>
    <xf numFmtId="14" fontId="47" fillId="0" borderId="8" xfId="0" applyNumberFormat="1" applyFont="1" applyFill="1" applyBorder="1" applyAlignment="1" applyProtection="1">
      <alignment horizontal="center" vertical="center"/>
      <protection locked="0"/>
    </xf>
    <xf numFmtId="14" fontId="47" fillId="0" borderId="9" xfId="0" applyNumberFormat="1" applyFont="1" applyFill="1" applyBorder="1" applyAlignment="1" applyProtection="1">
      <alignment horizontal="center" vertical="center"/>
      <protection locked="0"/>
    </xf>
    <xf numFmtId="0" fontId="54" fillId="4" borderId="8" xfId="0" applyFont="1" applyFill="1" applyBorder="1" applyAlignment="1" applyProtection="1">
      <alignment horizontal="center" vertical="center"/>
      <protection locked="0"/>
    </xf>
    <xf numFmtId="0" fontId="54" fillId="4" borderId="9" xfId="0" applyFont="1" applyFill="1" applyBorder="1" applyAlignment="1" applyProtection="1">
      <alignment horizontal="center" vertical="center"/>
      <protection locked="0"/>
    </xf>
    <xf numFmtId="0" fontId="43" fillId="0" borderId="8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</xf>
    <xf numFmtId="0" fontId="43" fillId="0" borderId="44" xfId="0" applyFont="1" applyFill="1" applyBorder="1" applyAlignment="1" applyProtection="1">
      <alignment horizontal="left" vertical="center"/>
    </xf>
    <xf numFmtId="0" fontId="43" fillId="0" borderId="15" xfId="0" applyFont="1" applyFill="1" applyBorder="1" applyAlignment="1" applyProtection="1">
      <alignment horizontal="left" vertical="center"/>
    </xf>
    <xf numFmtId="0" fontId="72" fillId="0" borderId="23" xfId="0" applyFont="1" applyFill="1" applyBorder="1" applyAlignment="1" applyProtection="1">
      <alignment horizontal="center" vertical="center"/>
    </xf>
    <xf numFmtId="0" fontId="43" fillId="0" borderId="19" xfId="0" applyFont="1" applyFill="1" applyBorder="1" applyAlignment="1" applyProtection="1">
      <alignment horizontal="center" vertical="center" wrapText="1"/>
      <protection locked="0"/>
    </xf>
    <xf numFmtId="0" fontId="43" fillId="0" borderId="35" xfId="0" applyFont="1" applyFill="1" applyBorder="1" applyAlignment="1" applyProtection="1">
      <alignment horizontal="center" vertical="center" wrapText="1"/>
      <protection locked="0"/>
    </xf>
    <xf numFmtId="0" fontId="43" fillId="0" borderId="45" xfId="0" applyFont="1" applyFill="1" applyBorder="1" applyAlignment="1" applyProtection="1">
      <alignment horizontal="center" vertical="center" wrapText="1"/>
      <protection locked="0"/>
    </xf>
    <xf numFmtId="0" fontId="43" fillId="0" borderId="44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46" xfId="0" applyFont="1" applyFill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center" vertical="center" wrapText="1"/>
      <protection locked="0"/>
    </xf>
    <xf numFmtId="0" fontId="43" fillId="0" borderId="47" xfId="0" applyFont="1" applyFill="1" applyBorder="1" applyAlignment="1" applyProtection="1">
      <alignment horizontal="center" vertical="center" wrapText="1"/>
      <protection locked="0"/>
    </xf>
    <xf numFmtId="0" fontId="43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23" xfId="0" applyFont="1" applyFill="1" applyBorder="1" applyAlignment="1" applyProtection="1">
      <alignment horizontal="center" vertical="center" wrapText="1"/>
      <protection locked="0"/>
    </xf>
    <xf numFmtId="0" fontId="43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73" fillId="0" borderId="12" xfId="0" applyFont="1" applyFill="1" applyBorder="1" applyAlignment="1" applyProtection="1">
      <alignment horizontal="center" vertical="center"/>
    </xf>
    <xf numFmtId="0" fontId="73" fillId="0" borderId="13" xfId="0" applyFont="1" applyFill="1" applyBorder="1" applyAlignment="1" applyProtection="1">
      <alignment horizontal="center" vertical="center"/>
    </xf>
    <xf numFmtId="168" fontId="43" fillId="0" borderId="36" xfId="0" applyNumberFormat="1" applyFont="1" applyFill="1" applyBorder="1" applyAlignment="1" applyProtection="1">
      <alignment horizontal="left" vertical="center"/>
      <protection locked="0"/>
    </xf>
    <xf numFmtId="168" fontId="43" fillId="0" borderId="37" xfId="0" applyNumberFormat="1" applyFont="1" applyFill="1" applyBorder="1" applyAlignment="1" applyProtection="1">
      <alignment horizontal="left" vertical="center"/>
      <protection locked="0"/>
    </xf>
    <xf numFmtId="168" fontId="43" fillId="0" borderId="38" xfId="0" applyNumberFormat="1" applyFont="1" applyFill="1" applyBorder="1" applyAlignment="1" applyProtection="1">
      <alignment horizontal="left" vertical="center"/>
      <protection locked="0"/>
    </xf>
    <xf numFmtId="168" fontId="43" fillId="0" borderId="39" xfId="0" applyNumberFormat="1" applyFont="1" applyFill="1" applyBorder="1" applyAlignment="1" applyProtection="1">
      <alignment horizontal="left" vertical="center"/>
      <protection locked="0"/>
    </xf>
    <xf numFmtId="0" fontId="43" fillId="0" borderId="13" xfId="0" applyFont="1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43" fillId="0" borderId="40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43" fillId="0" borderId="41" xfId="0" applyFont="1" applyFill="1" applyBorder="1" applyAlignment="1" applyProtection="1">
      <alignment horizontal="left" vertical="center"/>
      <protection locked="0"/>
    </xf>
    <xf numFmtId="14" fontId="43" fillId="0" borderId="39" xfId="0" applyNumberFormat="1" applyFont="1" applyFill="1" applyBorder="1" applyAlignment="1" applyProtection="1">
      <alignment horizontal="left" vertical="center"/>
      <protection locked="0"/>
    </xf>
    <xf numFmtId="14" fontId="43" fillId="0" borderId="37" xfId="0" applyNumberFormat="1" applyFont="1" applyFill="1" applyBorder="1" applyAlignment="1" applyProtection="1">
      <alignment horizontal="left" vertical="center"/>
      <protection locked="0"/>
    </xf>
    <xf numFmtId="14" fontId="43" fillId="0" borderId="38" xfId="0" applyNumberFormat="1" applyFont="1" applyFill="1" applyBorder="1" applyAlignment="1" applyProtection="1">
      <alignment horizontal="left" vertical="center"/>
      <protection locked="0"/>
    </xf>
    <xf numFmtId="168" fontId="0" fillId="0" borderId="42" xfId="0" applyNumberFormat="1" applyFill="1" applyBorder="1" applyAlignment="1" applyProtection="1">
      <alignment horizontal="left" vertical="center"/>
      <protection locked="0"/>
    </xf>
    <xf numFmtId="168" fontId="0" fillId="0" borderId="29" xfId="0" applyNumberFormat="1" applyFill="1" applyBorder="1" applyAlignment="1" applyProtection="1">
      <alignment horizontal="left" vertical="center"/>
      <protection locked="0"/>
    </xf>
    <xf numFmtId="168" fontId="0" fillId="0" borderId="31" xfId="0" applyNumberFormat="1" applyFill="1" applyBorder="1" applyAlignment="1" applyProtection="1">
      <alignment horizontal="left" vertical="center"/>
      <protection locked="0"/>
    </xf>
    <xf numFmtId="168" fontId="43" fillId="0" borderId="43" xfId="0" applyNumberFormat="1" applyFont="1" applyFill="1" applyBorder="1" applyAlignment="1" applyProtection="1">
      <alignment horizontal="left" vertical="center"/>
      <protection locked="0"/>
    </xf>
    <xf numFmtId="168" fontId="43" fillId="0" borderId="29" xfId="0" applyNumberFormat="1" applyFont="1" applyFill="1" applyBorder="1" applyAlignment="1" applyProtection="1">
      <alignment horizontal="left" vertical="center"/>
      <protection locked="0"/>
    </xf>
    <xf numFmtId="168" fontId="43" fillId="0" borderId="31" xfId="0" applyNumberFormat="1" applyFont="1" applyFill="1" applyBorder="1" applyAlignment="1" applyProtection="1">
      <alignment horizontal="left" vertical="center"/>
      <protection locked="0"/>
    </xf>
    <xf numFmtId="0" fontId="43" fillId="0" borderId="8" xfId="0" applyFont="1" applyFill="1" applyBorder="1" applyAlignment="1" applyProtection="1">
      <alignment horizontal="left" vertical="center"/>
      <protection locked="0"/>
    </xf>
    <xf numFmtId="0" fontId="6" fillId="0" borderId="0" xfId="3" applyFont="1" applyFill="1" applyAlignment="1">
      <alignment horizontal="center" vertical="center"/>
    </xf>
    <xf numFmtId="0" fontId="36" fillId="7" borderId="8" xfId="3" applyFont="1" applyFill="1" applyBorder="1" applyAlignment="1">
      <alignment horizontal="center" vertical="center"/>
    </xf>
    <xf numFmtId="0" fontId="36" fillId="7" borderId="10" xfId="3" applyFont="1" applyFill="1" applyBorder="1" applyAlignment="1">
      <alignment horizontal="center" vertical="center"/>
    </xf>
    <xf numFmtId="0" fontId="36" fillId="7" borderId="9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7" borderId="8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3" fillId="7" borderId="9" xfId="3" applyFont="1" applyFill="1" applyBorder="1" applyAlignment="1">
      <alignment horizontal="center" vertical="center"/>
    </xf>
    <xf numFmtId="0" fontId="39" fillId="7" borderId="8" xfId="3" applyFont="1" applyFill="1" applyBorder="1" applyAlignment="1">
      <alignment horizontal="center" vertical="center"/>
    </xf>
    <xf numFmtId="0" fontId="39" fillId="7" borderId="10" xfId="3" applyFont="1" applyFill="1" applyBorder="1" applyAlignment="1">
      <alignment horizontal="center" vertical="center"/>
    </xf>
    <xf numFmtId="0" fontId="39" fillId="7" borderId="9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13" fillId="0" borderId="8" xfId="3" applyFont="1" applyFill="1" applyBorder="1" applyAlignment="1" applyProtection="1">
      <alignment horizontal="center" vertical="center"/>
      <protection locked="0"/>
    </xf>
    <xf numFmtId="0" fontId="13" fillId="0" borderId="9" xfId="3" applyFont="1" applyFill="1" applyBorder="1" applyAlignment="1" applyProtection="1">
      <alignment horizontal="center" vertical="center"/>
      <protection locked="0"/>
    </xf>
    <xf numFmtId="0" fontId="36" fillId="0" borderId="0" xfId="3" applyFont="1" applyFill="1" applyAlignment="1">
      <alignment horizontal="center" vertical="center"/>
    </xf>
    <xf numFmtId="0" fontId="13" fillId="0" borderId="6" xfId="3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69" fontId="13" fillId="0" borderId="8" xfId="0" applyNumberFormat="1" applyFont="1" applyFill="1" applyBorder="1" applyAlignment="1" applyProtection="1">
      <alignment horizontal="center" vertical="center"/>
      <protection locked="0"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169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34" fillId="0" borderId="8" xfId="0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</xf>
    <xf numFmtId="0" fontId="61" fillId="0" borderId="4" xfId="0" applyFont="1" applyFill="1" applyBorder="1" applyAlignment="1" applyProtection="1">
      <alignment horizontal="center" vertical="center"/>
    </xf>
    <xf numFmtId="0" fontId="61" fillId="0" borderId="11" xfId="0" applyFont="1" applyFill="1" applyBorder="1" applyAlignment="1" applyProtection="1">
      <alignment horizontal="center" vertical="center"/>
    </xf>
    <xf numFmtId="0" fontId="61" fillId="0" borderId="5" xfId="0" applyFont="1" applyFill="1" applyBorder="1" applyAlignment="1" applyProtection="1">
      <alignment horizontal="center" vertical="center"/>
    </xf>
    <xf numFmtId="0" fontId="46" fillId="0" borderId="8" xfId="0" applyFont="1" applyFill="1" applyBorder="1" applyAlignment="1" applyProtection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49" fontId="13" fillId="0" borderId="8" xfId="0" applyNumberFormat="1" applyFont="1" applyFill="1" applyBorder="1" applyAlignment="1" applyProtection="1">
      <alignment horizontal="center" vertical="center"/>
      <protection locked="0"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49" fontId="4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61" fillId="0" borderId="13" xfId="0" applyFont="1" applyFill="1" applyBorder="1" applyAlignment="1" applyProtection="1">
      <alignment horizontal="center" vertical="center"/>
    </xf>
    <xf numFmtId="0" fontId="61" fillId="0" borderId="23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60" fillId="0" borderId="8" xfId="0" applyFont="1" applyFill="1" applyBorder="1" applyAlignment="1" applyProtection="1">
      <alignment horizontal="center" vertical="center"/>
    </xf>
    <xf numFmtId="0" fontId="60" fillId="0" borderId="10" xfId="0" applyFont="1" applyFill="1" applyBorder="1" applyAlignment="1" applyProtection="1">
      <alignment horizontal="center" vertical="center"/>
    </xf>
    <xf numFmtId="0" fontId="60" fillId="0" borderId="9" xfId="0" applyFont="1" applyFill="1" applyBorder="1" applyAlignment="1" applyProtection="1">
      <alignment horizontal="center" vertical="center"/>
    </xf>
    <xf numFmtId="0" fontId="45" fillId="0" borderId="13" xfId="0" applyFont="1" applyFill="1" applyBorder="1" applyAlignment="1" applyProtection="1">
      <alignment horizontal="left" vertical="center"/>
    </xf>
    <xf numFmtId="0" fontId="43" fillId="0" borderId="4" xfId="0" applyFont="1" applyFill="1" applyBorder="1" applyAlignment="1" applyProtection="1">
      <alignment horizontal="left" vertical="center"/>
    </xf>
    <xf numFmtId="0" fontId="45" fillId="0" borderId="0" xfId="0" applyFont="1" applyFill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/>
    </xf>
    <xf numFmtId="0" fontId="49" fillId="0" borderId="2" xfId="0" applyFont="1" applyFill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center" vertical="center"/>
    </xf>
    <xf numFmtId="0" fontId="43" fillId="0" borderId="15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 applyProtection="1">
      <alignment horizontal="center" vertical="center"/>
      <protection locked="0"/>
    </xf>
    <xf numFmtId="0" fontId="43" fillId="0" borderId="4" xfId="0" applyFont="1" applyFill="1" applyBorder="1" applyAlignment="1" applyProtection="1">
      <alignment horizontal="center" vertical="center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5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</xf>
    <xf numFmtId="0" fontId="46" fillId="0" borderId="12" xfId="0" applyFont="1" applyFill="1" applyBorder="1" applyAlignment="1" applyProtection="1">
      <alignment horizontal="center" vertical="center"/>
    </xf>
    <xf numFmtId="0" fontId="46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49" fillId="0" borderId="0" xfId="0" applyFont="1" applyFill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right" vertical="center"/>
    </xf>
    <xf numFmtId="0" fontId="34" fillId="0" borderId="15" xfId="0" applyFont="1" applyFill="1" applyBorder="1" applyAlignment="1" applyProtection="1">
      <alignment horizontal="right" vertical="center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49" fontId="13" fillId="0" borderId="4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15" xfId="0" applyNumberFormat="1" applyFont="1" applyFill="1" applyBorder="1" applyAlignment="1" applyProtection="1">
      <alignment horizontal="left" vertical="center"/>
      <protection locked="0"/>
    </xf>
    <xf numFmtId="49" fontId="13" fillId="0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23" xfId="0" applyNumberFormat="1" applyFont="1" applyFill="1" applyBorder="1" applyAlignment="1" applyProtection="1">
      <alignment horizontal="left" vertical="center"/>
      <protection locked="0"/>
    </xf>
    <xf numFmtId="49" fontId="13" fillId="0" borderId="5" xfId="0" applyNumberFormat="1" applyFont="1" applyFill="1" applyBorder="1" applyAlignment="1" applyProtection="1">
      <alignment horizontal="left" vertical="center"/>
      <protection locked="0"/>
    </xf>
    <xf numFmtId="0" fontId="57" fillId="0" borderId="8" xfId="0" applyFont="1" applyFill="1" applyBorder="1" applyAlignment="1" applyProtection="1">
      <alignment horizontal="center" vertical="center"/>
    </xf>
    <xf numFmtId="0" fontId="57" fillId="0" borderId="10" xfId="0" applyFont="1" applyFill="1" applyBorder="1" applyAlignment="1" applyProtection="1">
      <alignment horizontal="center" vertical="center"/>
    </xf>
    <xf numFmtId="0" fontId="57" fillId="0" borderId="9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</xf>
    <xf numFmtId="0" fontId="54" fillId="4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</xf>
    <xf numFmtId="0" fontId="45" fillId="0" borderId="0" xfId="0" applyFont="1" applyFill="1" applyAlignment="1" applyProtection="1">
      <alignment horizontal="left" vertical="center"/>
    </xf>
    <xf numFmtId="0" fontId="6" fillId="0" borderId="12" xfId="0" quotePrefix="1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</xf>
    <xf numFmtId="0" fontId="43" fillId="0" borderId="5" xfId="0" applyFont="1" applyFill="1" applyBorder="1" applyAlignment="1" applyProtection="1">
      <alignment horizontal="center" vertical="center"/>
    </xf>
  </cellXfs>
  <cellStyles count="7">
    <cellStyle name="Milliers" xfId="6" builtinId="3"/>
    <cellStyle name="Monétaire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Pourcentage" xfId="4" builtinId="5"/>
    <cellStyle name="ZERO" xfId="5" xr:uid="{00000000-0005-0000-0000-000005000000}"/>
  </cellStyles>
  <dxfs count="11">
    <dxf>
      <numFmt numFmtId="166" formatCode="#,##0.00\ &quot;€&quot;"/>
    </dxf>
    <dxf>
      <numFmt numFmtId="30" formatCode="@"/>
    </dxf>
    <dxf>
      <numFmt numFmtId="169" formatCode="0#&quot; &quot;##&quot; &quot;##&quot; &quot;##&quot; &quot;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72" formatCode="00000"/>
      <alignment horizontal="center" vertical="bottom" textRotation="0" wrapText="0" indent="0" justifyLastLine="0" shrinkToFit="0" readingOrder="0"/>
    </dxf>
    <dxf>
      <numFmt numFmtId="0" formatCode="General"/>
    </dxf>
    <dxf>
      <numFmt numFmtId="2" formatCode="0.00"/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121920</xdr:rowOff>
    </xdr:from>
    <xdr:to>
      <xdr:col>1</xdr:col>
      <xdr:colOff>388620</xdr:colOff>
      <xdr:row>2</xdr:row>
      <xdr:rowOff>15240</xdr:rowOff>
    </xdr:to>
    <xdr:pic>
      <xdr:nvPicPr>
        <xdr:cNvPr id="1135" name="Image 3">
          <a:extLst>
            <a:ext uri="{FF2B5EF4-FFF2-40B4-BE49-F238E27FC236}">
              <a16:creationId xmlns:a16="http://schemas.microsoft.com/office/drawing/2014/main" id="{FC0D512E-A97E-4351-8618-67F08B9F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1920"/>
          <a:ext cx="20650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985521</xdr:colOff>
      <xdr:row>80</xdr:row>
      <xdr:rowOff>130176</xdr:rowOff>
    </xdr:from>
    <xdr:to>
      <xdr:col>1</xdr:col>
      <xdr:colOff>1094818</xdr:colOff>
      <xdr:row>87</xdr:row>
      <xdr:rowOff>38084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40C8594E-07A9-4210-9E39-60F89AEB2554}"/>
            </a:ext>
          </a:extLst>
        </xdr:cNvPr>
        <xdr:cNvSpPr/>
      </xdr:nvSpPr>
      <xdr:spPr>
        <a:xfrm flipH="1">
          <a:off x="2303781" y="14874876"/>
          <a:ext cx="102868" cy="1247774"/>
        </a:xfrm>
        <a:prstGeom prst="leftBrac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271780</xdr:colOff>
      <xdr:row>5</xdr:row>
      <xdr:rowOff>115570</xdr:rowOff>
    </xdr:from>
    <xdr:to>
      <xdr:col>0</xdr:col>
      <xdr:colOff>933850</xdr:colOff>
      <xdr:row>35</xdr:row>
      <xdr:rowOff>152402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B8315944-4F40-4C47-8359-0E895E4A4C11}"/>
            </a:ext>
          </a:extLst>
        </xdr:cNvPr>
        <xdr:cNvSpPr/>
      </xdr:nvSpPr>
      <xdr:spPr>
        <a:xfrm>
          <a:off x="266700" y="927100"/>
          <a:ext cx="638175" cy="5067300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P</a:t>
          </a:r>
        </a:p>
        <a:p>
          <a:pPr algn="ctr"/>
          <a:r>
            <a:rPr lang="fr-FR" sz="1100"/>
            <a:t>r</a:t>
          </a:r>
        </a:p>
        <a:p>
          <a:pPr algn="ctr"/>
          <a:r>
            <a:rPr lang="fr-FR" sz="1100"/>
            <a:t>o</a:t>
          </a:r>
        </a:p>
        <a:p>
          <a:pPr algn="ctr"/>
          <a:r>
            <a:rPr lang="fr-FR" sz="1100"/>
            <a:t>d</a:t>
          </a:r>
        </a:p>
        <a:p>
          <a:pPr algn="ctr"/>
          <a:r>
            <a:rPr lang="fr-FR" sz="1100"/>
            <a:t>u</a:t>
          </a:r>
        </a:p>
        <a:p>
          <a:pPr algn="ctr"/>
          <a:r>
            <a:rPr lang="fr-FR" sz="1100"/>
            <a:t>i</a:t>
          </a:r>
        </a:p>
        <a:p>
          <a:pPr algn="ctr"/>
          <a:r>
            <a:rPr lang="fr-FR" sz="1100"/>
            <a:t>t</a:t>
          </a:r>
        </a:p>
        <a:p>
          <a:pPr algn="ctr"/>
          <a:r>
            <a:rPr lang="fr-FR" sz="1100"/>
            <a:t>s</a:t>
          </a:r>
        </a:p>
        <a:p>
          <a:pPr algn="ctr"/>
          <a:endParaRPr lang="fr-FR" sz="1100"/>
        </a:p>
      </xdr:txBody>
    </xdr:sp>
    <xdr:clientData/>
  </xdr:twoCellAnchor>
  <xdr:twoCellAnchor>
    <xdr:from>
      <xdr:col>0</xdr:col>
      <xdr:colOff>327025</xdr:colOff>
      <xdr:row>8</xdr:row>
      <xdr:rowOff>171450</xdr:rowOff>
    </xdr:from>
    <xdr:to>
      <xdr:col>0</xdr:col>
      <xdr:colOff>886557</xdr:colOff>
      <xdr:row>34</xdr:row>
      <xdr:rowOff>133350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DCB2DDAB-63DC-4E10-8E48-62D5B7441B76}"/>
            </a:ext>
          </a:extLst>
        </xdr:cNvPr>
        <xdr:cNvSpPr txBox="1"/>
      </xdr:nvSpPr>
      <xdr:spPr>
        <a:xfrm>
          <a:off x="314325" y="1479550"/>
          <a:ext cx="542925" cy="430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800" b="1"/>
            <a:t>P</a:t>
          </a:r>
        </a:p>
        <a:p>
          <a:pPr algn="ctr"/>
          <a:r>
            <a:rPr lang="fr-FR" sz="2800" b="1"/>
            <a:t>R</a:t>
          </a:r>
        </a:p>
        <a:p>
          <a:pPr algn="ctr"/>
          <a:r>
            <a:rPr lang="fr-FR" sz="2800" b="1"/>
            <a:t>O</a:t>
          </a:r>
        </a:p>
        <a:p>
          <a:pPr algn="ctr"/>
          <a:r>
            <a:rPr lang="fr-FR" sz="2800" b="1"/>
            <a:t>D</a:t>
          </a:r>
        </a:p>
        <a:p>
          <a:pPr algn="ctr"/>
          <a:r>
            <a:rPr lang="fr-FR" sz="2800" b="1"/>
            <a:t>U</a:t>
          </a:r>
        </a:p>
        <a:p>
          <a:pPr algn="ctr"/>
          <a:r>
            <a:rPr lang="fr-FR" sz="2800" b="1"/>
            <a:t>I</a:t>
          </a:r>
        </a:p>
        <a:p>
          <a:pPr algn="ctr"/>
          <a:r>
            <a:rPr lang="fr-FR" sz="2800" b="1"/>
            <a:t>T</a:t>
          </a:r>
        </a:p>
        <a:p>
          <a:pPr algn="ctr"/>
          <a:r>
            <a:rPr lang="fr-FR" sz="2800" b="1"/>
            <a:t>S</a:t>
          </a:r>
          <a:endParaRPr lang="fr-FR" sz="3200" b="1"/>
        </a:p>
        <a:p>
          <a:endParaRPr lang="fr-FR" sz="1100"/>
        </a:p>
      </xdr:txBody>
    </xdr:sp>
    <xdr:clientData/>
  </xdr:twoCellAnchor>
  <xdr:twoCellAnchor>
    <xdr:from>
      <xdr:col>0</xdr:col>
      <xdr:colOff>271780</xdr:colOff>
      <xdr:row>43</xdr:row>
      <xdr:rowOff>57150</xdr:rowOff>
    </xdr:from>
    <xdr:to>
      <xdr:col>0</xdr:col>
      <xdr:colOff>933850</xdr:colOff>
      <xdr:row>72</xdr:row>
      <xdr:rowOff>88900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F111E8DD-D8E4-474F-908A-A2729D0740AD}"/>
            </a:ext>
          </a:extLst>
        </xdr:cNvPr>
        <xdr:cNvSpPr/>
      </xdr:nvSpPr>
      <xdr:spPr>
        <a:xfrm>
          <a:off x="266700" y="7264400"/>
          <a:ext cx="638175" cy="4762500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P</a:t>
          </a:r>
        </a:p>
        <a:p>
          <a:pPr algn="ctr"/>
          <a:r>
            <a:rPr lang="fr-FR" sz="1100"/>
            <a:t>r</a:t>
          </a:r>
        </a:p>
        <a:p>
          <a:pPr algn="ctr"/>
          <a:r>
            <a:rPr lang="fr-FR" sz="1100"/>
            <a:t>o</a:t>
          </a:r>
        </a:p>
        <a:p>
          <a:pPr algn="ctr"/>
          <a:r>
            <a:rPr lang="fr-FR" sz="1100"/>
            <a:t>d</a:t>
          </a:r>
        </a:p>
        <a:p>
          <a:pPr algn="ctr"/>
          <a:r>
            <a:rPr lang="fr-FR" sz="1100"/>
            <a:t>u</a:t>
          </a:r>
        </a:p>
        <a:p>
          <a:pPr algn="ctr"/>
          <a:r>
            <a:rPr lang="fr-FR" sz="1100"/>
            <a:t>i</a:t>
          </a:r>
        </a:p>
        <a:p>
          <a:pPr algn="ctr"/>
          <a:r>
            <a:rPr lang="fr-FR" sz="1100"/>
            <a:t>t</a:t>
          </a:r>
        </a:p>
        <a:p>
          <a:pPr algn="ctr"/>
          <a:r>
            <a:rPr lang="fr-FR" sz="1100"/>
            <a:t>s</a:t>
          </a:r>
        </a:p>
        <a:p>
          <a:pPr algn="ctr"/>
          <a:endParaRPr lang="fr-FR" sz="1100"/>
        </a:p>
      </xdr:txBody>
    </xdr:sp>
    <xdr:clientData/>
  </xdr:twoCellAnchor>
  <xdr:twoCellAnchor>
    <xdr:from>
      <xdr:col>0</xdr:col>
      <xdr:colOff>335280</xdr:colOff>
      <xdr:row>46</xdr:row>
      <xdr:rowOff>98425</xdr:rowOff>
    </xdr:from>
    <xdr:to>
      <xdr:col>0</xdr:col>
      <xdr:colOff>889447</xdr:colOff>
      <xdr:row>71</xdr:row>
      <xdr:rowOff>67945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57497BAB-C542-4CA6-8B51-D286DF818287}"/>
            </a:ext>
          </a:extLst>
        </xdr:cNvPr>
        <xdr:cNvSpPr txBox="1"/>
      </xdr:nvSpPr>
      <xdr:spPr>
        <a:xfrm>
          <a:off x="323850" y="7731125"/>
          <a:ext cx="542925" cy="407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800" b="1"/>
            <a:t>C</a:t>
          </a:r>
        </a:p>
        <a:p>
          <a:pPr algn="ctr"/>
          <a:r>
            <a:rPr lang="fr-FR" sz="2800" b="1"/>
            <a:t>H</a:t>
          </a:r>
        </a:p>
        <a:p>
          <a:pPr algn="ctr"/>
          <a:r>
            <a:rPr lang="fr-FR" sz="2800" b="1"/>
            <a:t>A</a:t>
          </a:r>
        </a:p>
        <a:p>
          <a:pPr algn="ctr"/>
          <a:r>
            <a:rPr lang="fr-FR" sz="2800" b="1"/>
            <a:t>R</a:t>
          </a:r>
        </a:p>
        <a:p>
          <a:pPr algn="ctr"/>
          <a:r>
            <a:rPr lang="fr-FR" sz="2800" b="1"/>
            <a:t>G</a:t>
          </a:r>
        </a:p>
        <a:p>
          <a:pPr algn="ctr"/>
          <a:r>
            <a:rPr lang="fr-FR" sz="2800" b="1"/>
            <a:t>E</a:t>
          </a:r>
        </a:p>
        <a:p>
          <a:pPr algn="ctr"/>
          <a:r>
            <a:rPr lang="fr-FR" sz="2800" b="1"/>
            <a:t>S</a:t>
          </a:r>
        </a:p>
        <a:p>
          <a:pPr algn="ctr"/>
          <a:endParaRPr lang="fr-FR" sz="2800" b="1"/>
        </a:p>
      </xdr:txBody>
    </xdr:sp>
    <xdr:clientData/>
  </xdr:twoCellAnchor>
  <xdr:twoCellAnchor>
    <xdr:from>
      <xdr:col>2</xdr:col>
      <xdr:colOff>648336</xdr:colOff>
      <xdr:row>15</xdr:row>
      <xdr:rowOff>38099</xdr:rowOff>
    </xdr:from>
    <xdr:to>
      <xdr:col>3</xdr:col>
      <xdr:colOff>4446</xdr:colOff>
      <xdr:row>17</xdr:row>
      <xdr:rowOff>98467</xdr:rowOff>
    </xdr:to>
    <xdr:sp macro="" textlink="">
      <xdr:nvSpPr>
        <xdr:cNvPr id="7" name="Accolade ouvrante 6">
          <a:extLst>
            <a:ext uri="{FF2B5EF4-FFF2-40B4-BE49-F238E27FC236}">
              <a16:creationId xmlns:a16="http://schemas.microsoft.com/office/drawing/2014/main" id="{5AFB24B2-AE2B-49FA-9880-BC28C72523E3}"/>
            </a:ext>
          </a:extLst>
        </xdr:cNvPr>
        <xdr:cNvSpPr/>
      </xdr:nvSpPr>
      <xdr:spPr>
        <a:xfrm>
          <a:off x="3317876" y="2527299"/>
          <a:ext cx="95250" cy="447674"/>
        </a:xfrm>
        <a:prstGeom prst="leftBrac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255905</xdr:colOff>
      <xdr:row>3</xdr:row>
      <xdr:rowOff>38100</xdr:rowOff>
    </xdr:from>
    <xdr:to>
      <xdr:col>0</xdr:col>
      <xdr:colOff>924684</xdr:colOff>
      <xdr:row>37</xdr:row>
      <xdr:rowOff>174628</xdr:rowOff>
    </xdr:to>
    <xdr:sp macro="" textlink="">
      <xdr:nvSpPr>
        <xdr:cNvPr id="8" name="Rectangle à coins arrondis 7">
          <a:extLst>
            <a:ext uri="{FF2B5EF4-FFF2-40B4-BE49-F238E27FC236}">
              <a16:creationId xmlns:a16="http://schemas.microsoft.com/office/drawing/2014/main" id="{F2D84F8B-BBDC-4C8F-9453-7EF8D02FB7A8}"/>
            </a:ext>
          </a:extLst>
        </xdr:cNvPr>
        <xdr:cNvSpPr/>
      </xdr:nvSpPr>
      <xdr:spPr>
        <a:xfrm>
          <a:off x="257175" y="546100"/>
          <a:ext cx="638175" cy="585787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P</a:t>
          </a:r>
        </a:p>
        <a:p>
          <a:pPr algn="ctr"/>
          <a:r>
            <a:rPr lang="fr-FR" sz="1100"/>
            <a:t>r</a:t>
          </a:r>
        </a:p>
        <a:p>
          <a:pPr algn="ctr"/>
          <a:r>
            <a:rPr lang="fr-FR" sz="1100"/>
            <a:t>o</a:t>
          </a:r>
        </a:p>
        <a:p>
          <a:pPr algn="ctr"/>
          <a:r>
            <a:rPr lang="fr-FR" sz="1100"/>
            <a:t>d</a:t>
          </a:r>
        </a:p>
        <a:p>
          <a:pPr algn="ctr"/>
          <a:r>
            <a:rPr lang="fr-FR" sz="1100"/>
            <a:t>u</a:t>
          </a:r>
        </a:p>
        <a:p>
          <a:pPr algn="ctr"/>
          <a:r>
            <a:rPr lang="fr-FR" sz="1100"/>
            <a:t>i</a:t>
          </a:r>
        </a:p>
        <a:p>
          <a:pPr algn="ctr"/>
          <a:r>
            <a:rPr lang="fr-FR" sz="1100"/>
            <a:t>t</a:t>
          </a:r>
        </a:p>
        <a:p>
          <a:pPr algn="ctr"/>
          <a:r>
            <a:rPr lang="fr-FR" sz="1100"/>
            <a:t>s</a:t>
          </a:r>
        </a:p>
        <a:p>
          <a:pPr algn="ctr"/>
          <a:endParaRPr lang="fr-FR" sz="1100"/>
        </a:p>
      </xdr:txBody>
    </xdr:sp>
    <xdr:clientData/>
  </xdr:twoCellAnchor>
  <xdr:twoCellAnchor>
    <xdr:from>
      <xdr:col>0</xdr:col>
      <xdr:colOff>327025</xdr:colOff>
      <xdr:row>9</xdr:row>
      <xdr:rowOff>171450</xdr:rowOff>
    </xdr:from>
    <xdr:to>
      <xdr:col>0</xdr:col>
      <xdr:colOff>886557</xdr:colOff>
      <xdr:row>35</xdr:row>
      <xdr:rowOff>133350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D21A7934-E56D-490C-86D6-A37DB049622D}"/>
            </a:ext>
          </a:extLst>
        </xdr:cNvPr>
        <xdr:cNvSpPr txBox="1"/>
      </xdr:nvSpPr>
      <xdr:spPr>
        <a:xfrm>
          <a:off x="314325" y="1670050"/>
          <a:ext cx="542925" cy="430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800" b="1"/>
            <a:t>P</a:t>
          </a:r>
        </a:p>
        <a:p>
          <a:pPr algn="ctr"/>
          <a:r>
            <a:rPr lang="fr-FR" sz="2800" b="1"/>
            <a:t>R</a:t>
          </a:r>
        </a:p>
        <a:p>
          <a:pPr algn="ctr"/>
          <a:r>
            <a:rPr lang="fr-FR" sz="2800" b="1"/>
            <a:t>O</a:t>
          </a:r>
        </a:p>
        <a:p>
          <a:pPr algn="ctr"/>
          <a:r>
            <a:rPr lang="fr-FR" sz="2800" b="1"/>
            <a:t>D</a:t>
          </a:r>
        </a:p>
        <a:p>
          <a:pPr algn="ctr"/>
          <a:r>
            <a:rPr lang="fr-FR" sz="2800" b="1"/>
            <a:t>U</a:t>
          </a:r>
        </a:p>
        <a:p>
          <a:pPr algn="ctr"/>
          <a:r>
            <a:rPr lang="fr-FR" sz="2800" b="1"/>
            <a:t>I</a:t>
          </a:r>
        </a:p>
        <a:p>
          <a:pPr algn="ctr"/>
          <a:r>
            <a:rPr lang="fr-FR" sz="2800" b="1"/>
            <a:t>T</a:t>
          </a:r>
        </a:p>
        <a:p>
          <a:pPr algn="ctr"/>
          <a:r>
            <a:rPr lang="fr-FR" sz="2800" b="1"/>
            <a:t>S</a:t>
          </a:r>
          <a:endParaRPr lang="fr-FR" sz="3200" b="1"/>
        </a:p>
        <a:p>
          <a:endParaRPr lang="fr-FR" sz="1100"/>
        </a:p>
      </xdr:txBody>
    </xdr:sp>
    <xdr:clientData/>
  </xdr:twoCellAnchor>
  <xdr:twoCellAnchor>
    <xdr:from>
      <xdr:col>0</xdr:col>
      <xdr:colOff>271780</xdr:colOff>
      <xdr:row>42</xdr:row>
      <xdr:rowOff>19050</xdr:rowOff>
    </xdr:from>
    <xdr:to>
      <xdr:col>0</xdr:col>
      <xdr:colOff>933850</xdr:colOff>
      <xdr:row>73</xdr:row>
      <xdr:rowOff>168282</xdr:rowOff>
    </xdr:to>
    <xdr:sp macro="" textlink="">
      <xdr:nvSpPr>
        <xdr:cNvPr id="10" name="Rectangle à coins arrondis 9">
          <a:extLst>
            <a:ext uri="{FF2B5EF4-FFF2-40B4-BE49-F238E27FC236}">
              <a16:creationId xmlns:a16="http://schemas.microsoft.com/office/drawing/2014/main" id="{5821A6FC-BCD1-4D2D-B8AE-D0AD0E66CCF7}"/>
            </a:ext>
          </a:extLst>
        </xdr:cNvPr>
        <xdr:cNvSpPr/>
      </xdr:nvSpPr>
      <xdr:spPr>
        <a:xfrm>
          <a:off x="266700" y="7035800"/>
          <a:ext cx="638175" cy="519112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P</a:t>
          </a:r>
        </a:p>
        <a:p>
          <a:pPr algn="ctr"/>
          <a:r>
            <a:rPr lang="fr-FR" sz="1100"/>
            <a:t>r</a:t>
          </a:r>
        </a:p>
        <a:p>
          <a:pPr algn="ctr"/>
          <a:r>
            <a:rPr lang="fr-FR" sz="1100"/>
            <a:t>o</a:t>
          </a:r>
        </a:p>
        <a:p>
          <a:pPr algn="ctr"/>
          <a:r>
            <a:rPr lang="fr-FR" sz="1100"/>
            <a:t>d</a:t>
          </a:r>
        </a:p>
        <a:p>
          <a:pPr algn="ctr"/>
          <a:r>
            <a:rPr lang="fr-FR" sz="1100"/>
            <a:t>u</a:t>
          </a:r>
        </a:p>
        <a:p>
          <a:pPr algn="ctr"/>
          <a:r>
            <a:rPr lang="fr-FR" sz="1100"/>
            <a:t>i</a:t>
          </a:r>
        </a:p>
        <a:p>
          <a:pPr algn="ctr"/>
          <a:r>
            <a:rPr lang="fr-FR" sz="1100"/>
            <a:t>t</a:t>
          </a:r>
        </a:p>
        <a:p>
          <a:pPr algn="ctr"/>
          <a:r>
            <a:rPr lang="fr-FR" sz="1100"/>
            <a:t>s</a:t>
          </a:r>
        </a:p>
        <a:p>
          <a:pPr algn="ctr"/>
          <a:endParaRPr lang="fr-FR" sz="1100"/>
        </a:p>
      </xdr:txBody>
    </xdr:sp>
    <xdr:clientData/>
  </xdr:twoCellAnchor>
  <xdr:twoCellAnchor>
    <xdr:from>
      <xdr:col>0</xdr:col>
      <xdr:colOff>335280</xdr:colOff>
      <xdr:row>47</xdr:row>
      <xdr:rowOff>98425</xdr:rowOff>
    </xdr:from>
    <xdr:to>
      <xdr:col>0</xdr:col>
      <xdr:colOff>889447</xdr:colOff>
      <xdr:row>72</xdr:row>
      <xdr:rowOff>67945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1EAB2605-C6EE-4504-9EF5-087671E1579C}"/>
            </a:ext>
          </a:extLst>
        </xdr:cNvPr>
        <xdr:cNvSpPr txBox="1"/>
      </xdr:nvSpPr>
      <xdr:spPr>
        <a:xfrm>
          <a:off x="323850" y="7921625"/>
          <a:ext cx="542925" cy="407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800" b="1"/>
            <a:t>C</a:t>
          </a:r>
        </a:p>
        <a:p>
          <a:pPr algn="ctr"/>
          <a:r>
            <a:rPr lang="fr-FR" sz="2800" b="1"/>
            <a:t>H</a:t>
          </a:r>
        </a:p>
        <a:p>
          <a:pPr algn="ctr"/>
          <a:r>
            <a:rPr lang="fr-FR" sz="2800" b="1"/>
            <a:t>A</a:t>
          </a:r>
        </a:p>
        <a:p>
          <a:pPr algn="ctr"/>
          <a:r>
            <a:rPr lang="fr-FR" sz="2800" b="1"/>
            <a:t>R</a:t>
          </a:r>
        </a:p>
        <a:p>
          <a:pPr algn="ctr"/>
          <a:r>
            <a:rPr lang="fr-FR" sz="2800" b="1"/>
            <a:t>G</a:t>
          </a:r>
        </a:p>
        <a:p>
          <a:pPr algn="ctr"/>
          <a:r>
            <a:rPr lang="fr-FR" sz="2800" b="1"/>
            <a:t>E</a:t>
          </a:r>
        </a:p>
        <a:p>
          <a:pPr algn="ctr"/>
          <a:r>
            <a:rPr lang="fr-FR" sz="2800" b="1"/>
            <a:t>S</a:t>
          </a:r>
        </a:p>
        <a:p>
          <a:pPr algn="ctr"/>
          <a:endParaRPr lang="fr-FR" sz="2800" b="1"/>
        </a:p>
      </xdr:txBody>
    </xdr:sp>
    <xdr:clientData/>
  </xdr:twoCellAnchor>
  <xdr:twoCellAnchor>
    <xdr:from>
      <xdr:col>2</xdr:col>
      <xdr:colOff>705485</xdr:colOff>
      <xdr:row>19</xdr:row>
      <xdr:rowOff>79374</xdr:rowOff>
    </xdr:from>
    <xdr:to>
      <xdr:col>2</xdr:col>
      <xdr:colOff>710644</xdr:colOff>
      <xdr:row>20</xdr:row>
      <xdr:rowOff>174624</xdr:rowOff>
    </xdr:to>
    <xdr:sp macro="" textlink="">
      <xdr:nvSpPr>
        <xdr:cNvPr id="12" name="Accolade ouvrante 11">
          <a:extLst>
            <a:ext uri="{FF2B5EF4-FFF2-40B4-BE49-F238E27FC236}">
              <a16:creationId xmlns:a16="http://schemas.microsoft.com/office/drawing/2014/main" id="{CE7EC47A-106C-40D8-AD4F-9175B0BD6781}"/>
            </a:ext>
          </a:extLst>
        </xdr:cNvPr>
        <xdr:cNvSpPr/>
      </xdr:nvSpPr>
      <xdr:spPr>
        <a:xfrm>
          <a:off x="3089275" y="3406774"/>
          <a:ext cx="47625" cy="292100"/>
        </a:xfrm>
        <a:prstGeom prst="leftBrac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1121411</xdr:colOff>
      <xdr:row>80</xdr:row>
      <xdr:rowOff>174626</xdr:rowOff>
    </xdr:from>
    <xdr:to>
      <xdr:col>16</xdr:col>
      <xdr:colOff>1184911</xdr:colOff>
      <xdr:row>86</xdr:row>
      <xdr:rowOff>38121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B41EB239-D175-4951-837A-0778998CE992}"/>
            </a:ext>
          </a:extLst>
        </xdr:cNvPr>
        <xdr:cNvSpPr/>
      </xdr:nvSpPr>
      <xdr:spPr>
        <a:xfrm>
          <a:off x="2425701" y="14938376"/>
          <a:ext cx="57150" cy="1025524"/>
        </a:xfrm>
        <a:prstGeom prst="leftBrac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259080</xdr:colOff>
      <xdr:row>5</xdr:row>
      <xdr:rowOff>82550</xdr:rowOff>
    </xdr:from>
    <xdr:to>
      <xdr:col>15</xdr:col>
      <xdr:colOff>813274</xdr:colOff>
      <xdr:row>35</xdr:row>
      <xdr:rowOff>121920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59A40EB7-1594-45FD-9807-73F59F78C329}"/>
            </a:ext>
          </a:extLst>
        </xdr:cNvPr>
        <xdr:cNvSpPr/>
      </xdr:nvSpPr>
      <xdr:spPr>
        <a:xfrm>
          <a:off x="11734800" y="1257300"/>
          <a:ext cx="530225" cy="6096000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P</a:t>
          </a:r>
        </a:p>
        <a:p>
          <a:pPr algn="ctr"/>
          <a:r>
            <a:rPr lang="fr-FR" sz="1100"/>
            <a:t>r</a:t>
          </a:r>
        </a:p>
        <a:p>
          <a:pPr algn="ctr"/>
          <a:r>
            <a:rPr lang="fr-FR" sz="1100"/>
            <a:t>o</a:t>
          </a:r>
        </a:p>
        <a:p>
          <a:pPr algn="ctr"/>
          <a:r>
            <a:rPr lang="fr-FR" sz="1100"/>
            <a:t>d</a:t>
          </a:r>
        </a:p>
        <a:p>
          <a:pPr algn="ctr"/>
          <a:r>
            <a:rPr lang="fr-FR" sz="1100"/>
            <a:t>u</a:t>
          </a:r>
        </a:p>
        <a:p>
          <a:pPr algn="ctr"/>
          <a:r>
            <a:rPr lang="fr-FR" sz="1100"/>
            <a:t>i</a:t>
          </a:r>
        </a:p>
        <a:p>
          <a:pPr algn="ctr"/>
          <a:r>
            <a:rPr lang="fr-FR" sz="1100"/>
            <a:t>t</a:t>
          </a:r>
        </a:p>
        <a:p>
          <a:pPr algn="ctr"/>
          <a:r>
            <a:rPr lang="fr-FR" sz="1100"/>
            <a:t>s</a:t>
          </a:r>
        </a:p>
        <a:p>
          <a:pPr algn="ctr"/>
          <a:endParaRPr lang="fr-FR" sz="1100"/>
        </a:p>
      </xdr:txBody>
    </xdr:sp>
    <xdr:clientData/>
  </xdr:twoCellAnchor>
  <xdr:twoCellAnchor>
    <xdr:from>
      <xdr:col>15</xdr:col>
      <xdr:colOff>306705</xdr:colOff>
      <xdr:row>6</xdr:row>
      <xdr:rowOff>0</xdr:rowOff>
    </xdr:from>
    <xdr:to>
      <xdr:col>15</xdr:col>
      <xdr:colOff>810088</xdr:colOff>
      <xdr:row>32</xdr:row>
      <xdr:rowOff>31747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FE0E258-7E5A-47B3-BC28-B10BA0C5A63A}"/>
            </a:ext>
          </a:extLst>
        </xdr:cNvPr>
        <xdr:cNvSpPr txBox="1"/>
      </xdr:nvSpPr>
      <xdr:spPr>
        <a:xfrm>
          <a:off x="11776075" y="1397000"/>
          <a:ext cx="485775" cy="520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2800" b="1"/>
            <a:t>P</a:t>
          </a:r>
        </a:p>
        <a:p>
          <a:pPr algn="ctr"/>
          <a:r>
            <a:rPr lang="fr-FR" sz="2800" b="1"/>
            <a:t>R</a:t>
          </a:r>
        </a:p>
        <a:p>
          <a:pPr algn="ctr"/>
          <a:r>
            <a:rPr lang="fr-FR" sz="2800" b="1"/>
            <a:t>O</a:t>
          </a:r>
        </a:p>
        <a:p>
          <a:pPr algn="ctr"/>
          <a:r>
            <a:rPr lang="fr-FR" sz="2800" b="1"/>
            <a:t>D</a:t>
          </a:r>
        </a:p>
        <a:p>
          <a:pPr algn="ctr"/>
          <a:r>
            <a:rPr lang="fr-FR" sz="2800" b="1"/>
            <a:t>U</a:t>
          </a:r>
        </a:p>
        <a:p>
          <a:pPr algn="ctr"/>
          <a:r>
            <a:rPr lang="fr-FR" sz="2800" b="1"/>
            <a:t>I</a:t>
          </a:r>
        </a:p>
        <a:p>
          <a:pPr algn="ctr"/>
          <a:r>
            <a:rPr lang="fr-FR" sz="2800" b="1"/>
            <a:t>T</a:t>
          </a:r>
        </a:p>
        <a:p>
          <a:pPr algn="ctr"/>
          <a:r>
            <a:rPr lang="fr-FR" sz="2800" b="1"/>
            <a:t>S</a:t>
          </a:r>
          <a:endParaRPr lang="fr-FR" sz="3200" b="1"/>
        </a:p>
        <a:p>
          <a:endParaRPr lang="fr-FR" sz="1100"/>
        </a:p>
      </xdr:txBody>
    </xdr:sp>
    <xdr:clientData/>
  </xdr:twoCellAnchor>
  <xdr:twoCellAnchor>
    <xdr:from>
      <xdr:col>15</xdr:col>
      <xdr:colOff>271780</xdr:colOff>
      <xdr:row>43</xdr:row>
      <xdr:rowOff>64770</xdr:rowOff>
    </xdr:from>
    <xdr:to>
      <xdr:col>15</xdr:col>
      <xdr:colOff>926326</xdr:colOff>
      <xdr:row>72</xdr:row>
      <xdr:rowOff>87637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5F5B422A-7EA8-4CF5-9BFE-B5672A1EE855}"/>
            </a:ext>
          </a:extLst>
        </xdr:cNvPr>
        <xdr:cNvSpPr/>
      </xdr:nvSpPr>
      <xdr:spPr>
        <a:xfrm>
          <a:off x="266700" y="7848600"/>
          <a:ext cx="638175" cy="5467350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P</a:t>
          </a:r>
        </a:p>
        <a:p>
          <a:pPr algn="ctr"/>
          <a:r>
            <a:rPr lang="fr-FR" sz="1100"/>
            <a:t>r</a:t>
          </a:r>
        </a:p>
        <a:p>
          <a:pPr algn="ctr"/>
          <a:r>
            <a:rPr lang="fr-FR" sz="1100"/>
            <a:t>o</a:t>
          </a:r>
        </a:p>
        <a:p>
          <a:pPr algn="ctr"/>
          <a:r>
            <a:rPr lang="fr-FR" sz="1100"/>
            <a:t>d</a:t>
          </a:r>
        </a:p>
        <a:p>
          <a:pPr algn="ctr"/>
          <a:r>
            <a:rPr lang="fr-FR" sz="1100"/>
            <a:t>u</a:t>
          </a:r>
        </a:p>
        <a:p>
          <a:pPr algn="ctr"/>
          <a:r>
            <a:rPr lang="fr-FR" sz="1100"/>
            <a:t>i</a:t>
          </a:r>
        </a:p>
        <a:p>
          <a:pPr algn="ctr"/>
          <a:r>
            <a:rPr lang="fr-FR" sz="1100"/>
            <a:t>t</a:t>
          </a:r>
        </a:p>
        <a:p>
          <a:pPr algn="ctr"/>
          <a:r>
            <a:rPr lang="fr-FR" sz="1100"/>
            <a:t>s</a:t>
          </a:r>
        </a:p>
        <a:p>
          <a:pPr algn="ctr"/>
          <a:endParaRPr lang="fr-FR" sz="1100"/>
        </a:p>
      </xdr:txBody>
    </xdr:sp>
    <xdr:clientData/>
  </xdr:twoCellAnchor>
  <xdr:twoCellAnchor>
    <xdr:from>
      <xdr:col>15</xdr:col>
      <xdr:colOff>335280</xdr:colOff>
      <xdr:row>46</xdr:row>
      <xdr:rowOff>104775</xdr:rowOff>
    </xdr:from>
    <xdr:to>
      <xdr:col>15</xdr:col>
      <xdr:colOff>881958</xdr:colOff>
      <xdr:row>71</xdr:row>
      <xdr:rowOff>73031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D34D0638-8622-496D-9414-4FC745B3F6D5}"/>
            </a:ext>
          </a:extLst>
        </xdr:cNvPr>
        <xdr:cNvSpPr txBox="1"/>
      </xdr:nvSpPr>
      <xdr:spPr>
        <a:xfrm>
          <a:off x="323850" y="8467725"/>
          <a:ext cx="542925" cy="462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800" b="1"/>
            <a:t>C</a:t>
          </a:r>
        </a:p>
        <a:p>
          <a:pPr algn="ctr"/>
          <a:r>
            <a:rPr lang="fr-FR" sz="2800" b="1"/>
            <a:t>H</a:t>
          </a:r>
        </a:p>
        <a:p>
          <a:pPr algn="ctr"/>
          <a:r>
            <a:rPr lang="fr-FR" sz="2800" b="1"/>
            <a:t>A</a:t>
          </a:r>
        </a:p>
        <a:p>
          <a:pPr algn="ctr"/>
          <a:r>
            <a:rPr lang="fr-FR" sz="2800" b="1"/>
            <a:t>R</a:t>
          </a:r>
        </a:p>
        <a:p>
          <a:pPr algn="ctr"/>
          <a:r>
            <a:rPr lang="fr-FR" sz="2800" b="1"/>
            <a:t>G</a:t>
          </a:r>
        </a:p>
        <a:p>
          <a:pPr algn="ctr"/>
          <a:r>
            <a:rPr lang="fr-FR" sz="2800" b="1"/>
            <a:t>E</a:t>
          </a:r>
        </a:p>
        <a:p>
          <a:pPr algn="ctr"/>
          <a:r>
            <a:rPr lang="fr-FR" sz="2800" b="1"/>
            <a:t>S</a:t>
          </a:r>
        </a:p>
        <a:p>
          <a:pPr algn="ctr"/>
          <a:endParaRPr lang="fr-FR" sz="2800" b="1"/>
        </a:p>
      </xdr:txBody>
    </xdr:sp>
    <xdr:clientData/>
  </xdr:twoCellAnchor>
  <xdr:twoCellAnchor>
    <xdr:from>
      <xdr:col>15</xdr:col>
      <xdr:colOff>271780</xdr:colOff>
      <xdr:row>42</xdr:row>
      <xdr:rowOff>11430</xdr:rowOff>
    </xdr:from>
    <xdr:to>
      <xdr:col>15</xdr:col>
      <xdr:colOff>926326</xdr:colOff>
      <xdr:row>73</xdr:row>
      <xdr:rowOff>182254</xdr:rowOff>
    </xdr:to>
    <xdr:sp macro="" textlink="">
      <xdr:nvSpPr>
        <xdr:cNvPr id="9" name="Rectangle à coins arrondis 8">
          <a:extLst>
            <a:ext uri="{FF2B5EF4-FFF2-40B4-BE49-F238E27FC236}">
              <a16:creationId xmlns:a16="http://schemas.microsoft.com/office/drawing/2014/main" id="{72F75AD4-DABD-4446-BFC9-18F67CBD3955}"/>
            </a:ext>
          </a:extLst>
        </xdr:cNvPr>
        <xdr:cNvSpPr/>
      </xdr:nvSpPr>
      <xdr:spPr>
        <a:xfrm>
          <a:off x="266700" y="7620000"/>
          <a:ext cx="638175" cy="597217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P</a:t>
          </a:r>
        </a:p>
        <a:p>
          <a:pPr algn="ctr"/>
          <a:r>
            <a:rPr lang="fr-FR" sz="1100"/>
            <a:t>r</a:t>
          </a:r>
        </a:p>
        <a:p>
          <a:pPr algn="ctr"/>
          <a:r>
            <a:rPr lang="fr-FR" sz="1100"/>
            <a:t>o</a:t>
          </a:r>
        </a:p>
        <a:p>
          <a:pPr algn="ctr"/>
          <a:r>
            <a:rPr lang="fr-FR" sz="1100"/>
            <a:t>d</a:t>
          </a:r>
        </a:p>
        <a:p>
          <a:pPr algn="ctr"/>
          <a:r>
            <a:rPr lang="fr-FR" sz="1100"/>
            <a:t>u</a:t>
          </a:r>
        </a:p>
        <a:p>
          <a:pPr algn="ctr"/>
          <a:r>
            <a:rPr lang="fr-FR" sz="1100"/>
            <a:t>i</a:t>
          </a:r>
        </a:p>
        <a:p>
          <a:pPr algn="ctr"/>
          <a:r>
            <a:rPr lang="fr-FR" sz="1100"/>
            <a:t>t</a:t>
          </a:r>
        </a:p>
        <a:p>
          <a:pPr algn="ctr"/>
          <a:r>
            <a:rPr lang="fr-FR" sz="1100"/>
            <a:t>s</a:t>
          </a:r>
        </a:p>
        <a:p>
          <a:pPr algn="ctr"/>
          <a:endParaRPr lang="fr-FR" sz="1100"/>
        </a:p>
      </xdr:txBody>
    </xdr:sp>
    <xdr:clientData/>
  </xdr:twoCellAnchor>
  <xdr:twoCellAnchor>
    <xdr:from>
      <xdr:col>15</xdr:col>
      <xdr:colOff>335280</xdr:colOff>
      <xdr:row>47</xdr:row>
      <xdr:rowOff>98425</xdr:rowOff>
    </xdr:from>
    <xdr:to>
      <xdr:col>15</xdr:col>
      <xdr:colOff>881958</xdr:colOff>
      <xdr:row>72</xdr:row>
      <xdr:rowOff>59060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19DE42E6-6556-4DEB-8333-08335BD69C09}"/>
            </a:ext>
          </a:extLst>
        </xdr:cNvPr>
        <xdr:cNvSpPr txBox="1"/>
      </xdr:nvSpPr>
      <xdr:spPr>
        <a:xfrm>
          <a:off x="323850" y="8664575"/>
          <a:ext cx="542925" cy="4622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800" b="1"/>
            <a:t>C</a:t>
          </a:r>
        </a:p>
        <a:p>
          <a:pPr algn="ctr"/>
          <a:r>
            <a:rPr lang="fr-FR" sz="2800" b="1"/>
            <a:t>H</a:t>
          </a:r>
        </a:p>
        <a:p>
          <a:pPr algn="ctr"/>
          <a:r>
            <a:rPr lang="fr-FR" sz="2800" b="1"/>
            <a:t>A</a:t>
          </a:r>
        </a:p>
        <a:p>
          <a:pPr algn="ctr"/>
          <a:r>
            <a:rPr lang="fr-FR" sz="2800" b="1"/>
            <a:t>R</a:t>
          </a:r>
        </a:p>
        <a:p>
          <a:pPr algn="ctr"/>
          <a:r>
            <a:rPr lang="fr-FR" sz="2800" b="1"/>
            <a:t>G</a:t>
          </a:r>
        </a:p>
        <a:p>
          <a:pPr algn="ctr"/>
          <a:r>
            <a:rPr lang="fr-FR" sz="2800" b="1"/>
            <a:t>E</a:t>
          </a:r>
        </a:p>
        <a:p>
          <a:pPr algn="ctr"/>
          <a:r>
            <a:rPr lang="fr-FR" sz="2800" b="1"/>
            <a:t>S</a:t>
          </a:r>
        </a:p>
        <a:p>
          <a:pPr algn="ctr"/>
          <a:endParaRPr lang="fr-FR" sz="2800" b="1"/>
        </a:p>
      </xdr:txBody>
    </xdr:sp>
    <xdr:clientData/>
  </xdr:twoCellAnchor>
  <xdr:twoCellAnchor>
    <xdr:from>
      <xdr:col>17</xdr:col>
      <xdr:colOff>662306</xdr:colOff>
      <xdr:row>15</xdr:row>
      <xdr:rowOff>38099</xdr:rowOff>
    </xdr:from>
    <xdr:to>
      <xdr:col>17</xdr:col>
      <xdr:colOff>750229</xdr:colOff>
      <xdr:row>17</xdr:row>
      <xdr:rowOff>104773</xdr:rowOff>
    </xdr:to>
    <xdr:sp macro="" textlink="">
      <xdr:nvSpPr>
        <xdr:cNvPr id="11" name="Accolade ouvrante 10">
          <a:extLst>
            <a:ext uri="{FF2B5EF4-FFF2-40B4-BE49-F238E27FC236}">
              <a16:creationId xmlns:a16="http://schemas.microsoft.com/office/drawing/2014/main" id="{14002C85-6F30-49BA-AA7C-16ACECE3D793}"/>
            </a:ext>
          </a:extLst>
        </xdr:cNvPr>
        <xdr:cNvSpPr/>
      </xdr:nvSpPr>
      <xdr:spPr>
        <a:xfrm>
          <a:off x="3317876" y="2571749"/>
          <a:ext cx="95250" cy="460374"/>
        </a:xfrm>
        <a:prstGeom prst="leftBrac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705485</xdr:colOff>
      <xdr:row>19</xdr:row>
      <xdr:rowOff>79374</xdr:rowOff>
    </xdr:from>
    <xdr:to>
      <xdr:col>18</xdr:col>
      <xdr:colOff>1900</xdr:colOff>
      <xdr:row>20</xdr:row>
      <xdr:rowOff>181068</xdr:rowOff>
    </xdr:to>
    <xdr:sp macro="" textlink="">
      <xdr:nvSpPr>
        <xdr:cNvPr id="12" name="Accolade ouvrante 11">
          <a:extLst>
            <a:ext uri="{FF2B5EF4-FFF2-40B4-BE49-F238E27FC236}">
              <a16:creationId xmlns:a16="http://schemas.microsoft.com/office/drawing/2014/main" id="{8ECE3443-6785-446F-B49C-18CA9E97ACBD}"/>
            </a:ext>
          </a:extLst>
        </xdr:cNvPr>
        <xdr:cNvSpPr/>
      </xdr:nvSpPr>
      <xdr:spPr>
        <a:xfrm>
          <a:off x="3368675" y="3406774"/>
          <a:ext cx="111125" cy="292100"/>
        </a:xfrm>
        <a:prstGeom prst="leftBrac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AICF\RAPPORTS%20ANNUELS\2021%202022\SYNTHESE%20RAPPORTS%20ANNUELS%202021%20COMITE%20N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D"/>
      <sheetName val="base"/>
      <sheetName val="SYNTHESE RAPPORTS ANNUELS 2021 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ST" displayName="EST" ref="A1:AA41" totalsRowShown="0" headerRowDxfId="10">
  <autoFilter ref="A1:AA41" xr:uid="{00000000-0009-0000-0100-000001000000}"/>
  <tableColumns count="27">
    <tableColumn id="1" xr3:uid="{00000000-0010-0000-0000-000001000000}" name="CI" dataDxfId="9"/>
    <tableColumn id="2" xr3:uid="{00000000-0010-0000-0000-000002000000}" name="CE" dataDxfId="8"/>
    <tableColumn id="3" xr3:uid="{00000000-0010-0000-0000-000003000000}" name="CRITUNIQUE" dataDxfId="7"/>
    <tableColumn id="4" xr3:uid="{00000000-0010-0000-0000-000004000000}" name="ASS" dataDxfId="6"/>
    <tableColumn id="5" xr3:uid="{00000000-0010-0000-0000-000005000000}" name="LT"/>
    <tableColumn id="6" xr3:uid="{00000000-0010-0000-0000-000006000000}" name="DC" dataDxfId="5"/>
    <tableColumn id="7" xr3:uid="{00000000-0010-0000-0000-000007000000}" name="SD" dataDxfId="4"/>
    <tableColumn id="8" xr3:uid="{00000000-0010-0000-0000-000008000000}" name="NOM"/>
    <tableColumn id="9" xr3:uid="{00000000-0010-0000-0000-000009000000}" name="ADRESSE"/>
    <tableColumn id="10" xr3:uid="{00000000-0010-0000-0000-00000A000000}" name="CP" dataDxfId="3"/>
    <tableColumn id="11" xr3:uid="{00000000-0010-0000-0000-00000B000000}" name="LOCALITE"/>
    <tableColumn id="12" xr3:uid="{00000000-0010-0000-0000-00000C000000}" name="conformité statuts"/>
    <tableColumn id="13" xr3:uid="{00000000-0010-0000-0000-00000D000000}" name="RESPONSABLE"/>
    <tableColumn id="14" xr3:uid="{00000000-0010-0000-0000-00000E000000}" name="TEL" dataDxfId="2"/>
    <tableColumn id="15" xr3:uid="{00000000-0010-0000-0000-00000F000000}" name="EMAIL"/>
    <tableColumn id="16" xr3:uid="{00000000-0010-0000-0000-000010000000}" name="GIM"/>
    <tableColumn id="17" xr3:uid="{00000000-0010-0000-0000-000011000000}" name="SITE"/>
    <tableColumn id="18" xr3:uid="{00000000-0010-0000-0000-000012000000}" name="NOM CASI"/>
    <tableColumn id="19" xr3:uid="{00000000-0010-0000-0000-000013000000}" name="BANQUE"/>
    <tableColumn id="20" xr3:uid="{00000000-0010-0000-0000-000014000000}" name="N° COMPTE" dataDxfId="1"/>
    <tableColumn id="22" xr3:uid="{78B3EDDA-2C68-485A-BEB5-B6DF723E8CFE}" name="avoirs financiers" dataDxfId="0"/>
    <tableColumn id="23" xr3:uid="{E8A750AA-D0D3-4553-9656-7EA42B8EAF64}" name="ERACTIFS"/>
    <tableColumn id="24" xr3:uid="{8AFBBFF5-62CD-45BD-B94F-9F52AF5203DD}" name="ERRETRAITES"/>
    <tableColumn id="25" xr3:uid="{72FEFD67-50E9-458E-9372-F620CF8A26CB}" name="ERFAD"/>
    <tableColumn id="26" xr3:uid="{5CB755C9-54C1-4B3F-949C-8131BF047E94}" name="ERFAA"/>
    <tableColumn id="27" xr3:uid="{9D1228A6-C409-4CDE-A783-540B6CA7C7E4}" name="EREXT"/>
    <tableColumn id="28" xr3:uid="{756191DB-E556-438C-90D0-046F314EDB27}" name="codecontaner">
      <calculatedColumnFormula>CONCATENATE(EST[[#This Row],[CI]]," ",EST[[#This Row],[CE]]," ",EST[[#This Row],[ASS]]," ",EST[[#This Row],[LT]])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2:G51"/>
  <sheetViews>
    <sheetView tabSelected="1" workbookViewId="0">
      <selection activeCell="J11" sqref="J11"/>
    </sheetView>
  </sheetViews>
  <sheetFormatPr baseColWidth="10" defaultColWidth="10.7109375" defaultRowHeight="12.75"/>
  <cols>
    <col min="1" max="1" width="27.28515625" style="127" customWidth="1"/>
    <col min="2" max="2" width="23.5703125" style="128" customWidth="1"/>
    <col min="3" max="3" width="27.7109375" style="128" customWidth="1"/>
    <col min="4" max="4" width="10.42578125" style="127" customWidth="1"/>
    <col min="5" max="5" width="9.7109375" style="127" customWidth="1"/>
    <col min="6" max="6" width="15.28515625" style="127" customWidth="1"/>
    <col min="7" max="7" width="21.42578125" style="127" customWidth="1"/>
    <col min="8" max="16384" width="10.7109375" style="127"/>
  </cols>
  <sheetData>
    <row r="2" spans="1:7" ht="45">
      <c r="A2" s="129"/>
      <c r="B2" s="386" t="s">
        <v>673</v>
      </c>
      <c r="C2" s="387"/>
      <c r="D2" s="387"/>
      <c r="E2" s="387"/>
      <c r="F2" s="387"/>
      <c r="G2" s="387"/>
    </row>
    <row r="4" spans="1:7">
      <c r="E4" s="132"/>
    </row>
    <row r="5" spans="1:7">
      <c r="E5" s="132"/>
    </row>
    <row r="6" spans="1:7" ht="18">
      <c r="A6" s="133" t="s">
        <v>0</v>
      </c>
      <c r="B6" s="134"/>
      <c r="C6" s="130"/>
      <c r="D6" s="131"/>
      <c r="E6" s="132"/>
      <c r="F6" s="135"/>
      <c r="G6" s="131"/>
    </row>
    <row r="7" spans="1:7">
      <c r="A7" s="136"/>
      <c r="B7" s="134"/>
      <c r="D7" s="136"/>
      <c r="E7" s="132"/>
      <c r="F7" s="135"/>
      <c r="G7" s="136"/>
    </row>
    <row r="8" spans="1:7" ht="12.6" customHeight="1">
      <c r="A8" s="137"/>
      <c r="B8" s="138"/>
      <c r="C8" s="139"/>
      <c r="D8" s="380" t="s">
        <v>1</v>
      </c>
      <c r="E8" s="381"/>
      <c r="F8" s="381"/>
      <c r="G8" s="382"/>
    </row>
    <row r="9" spans="1:7" ht="12.6" customHeight="1">
      <c r="A9" s="140"/>
      <c r="B9" s="141"/>
      <c r="C9" s="142"/>
      <c r="D9" s="383"/>
      <c r="E9" s="384"/>
      <c r="F9" s="384"/>
      <c r="G9" s="385"/>
    </row>
    <row r="10" spans="1:7" ht="21.75" customHeight="1">
      <c r="A10" s="143" t="s">
        <v>671</v>
      </c>
      <c r="B10" s="410" t="str">
        <f>VLOOKUP($B$11,associations,11,FALSE)</f>
        <v>PARIS-NORD</v>
      </c>
      <c r="C10" s="411"/>
      <c r="D10" s="391"/>
      <c r="E10" s="392"/>
      <c r="F10" s="392"/>
      <c r="G10" s="393"/>
    </row>
    <row r="11" spans="1:7" ht="36.6" customHeight="1">
      <c r="A11" s="143" t="s">
        <v>276</v>
      </c>
      <c r="B11" s="414" t="s">
        <v>377</v>
      </c>
      <c r="C11" s="415"/>
      <c r="D11" s="394"/>
      <c r="E11" s="395"/>
      <c r="F11" s="395"/>
      <c r="G11" s="396"/>
    </row>
    <row r="12" spans="1:7" ht="25.5" customHeight="1">
      <c r="A12" s="143" t="s">
        <v>2</v>
      </c>
      <c r="B12" s="410" t="str">
        <f>VLOOKUP($B$11,associations,20,FALSE)</f>
        <v>2 1 01 A</v>
      </c>
      <c r="C12" s="411"/>
      <c r="D12" s="394"/>
      <c r="E12" s="395"/>
      <c r="F12" s="395"/>
      <c r="G12" s="396"/>
    </row>
    <row r="13" spans="1:7" ht="28.5" customHeight="1">
      <c r="A13" s="144" t="s">
        <v>4</v>
      </c>
      <c r="B13" s="419" t="str">
        <f>VLOOKUP($B$11,associations,2,FALSE)</f>
        <v>2 rue Bogaert</v>
      </c>
      <c r="C13" s="420"/>
      <c r="D13" s="394"/>
      <c r="E13" s="395"/>
      <c r="F13" s="395"/>
      <c r="G13" s="396"/>
    </row>
    <row r="14" spans="1:7" ht="21.75" customHeight="1">
      <c r="A14" s="145"/>
      <c r="B14" s="357">
        <f>VLOOKUP($B$11,associations,3,FALSE)</f>
        <v>60180</v>
      </c>
      <c r="C14" s="358" t="str">
        <f>VLOOKUP($B$11,associations,4,FALSE)</f>
        <v>NOGENT SUR OISE</v>
      </c>
      <c r="D14" s="394"/>
      <c r="E14" s="395"/>
      <c r="F14" s="395"/>
      <c r="G14" s="396"/>
    </row>
    <row r="15" spans="1:7" ht="21.75" customHeight="1">
      <c r="A15" s="287" t="s">
        <v>5</v>
      </c>
      <c r="B15" s="410" t="str">
        <f>VLOOKUP($B$11,associations,7,FALSE)</f>
        <v>03 44 26 19 49</v>
      </c>
      <c r="C15" s="411"/>
      <c r="D15" s="394"/>
      <c r="E15" s="395"/>
      <c r="F15" s="395"/>
      <c r="G15" s="396"/>
    </row>
    <row r="16" spans="1:7" ht="24.75" customHeight="1">
      <c r="A16" s="146" t="s">
        <v>6</v>
      </c>
      <c r="B16" s="410">
        <f>VLOOKUP($B$11,associations,8,FALSE)</f>
        <v>0</v>
      </c>
      <c r="C16" s="411"/>
      <c r="D16" s="394"/>
      <c r="E16" s="395"/>
      <c r="F16" s="395"/>
      <c r="G16" s="396"/>
    </row>
    <row r="17" spans="1:7" ht="24.75" customHeight="1">
      <c r="A17" s="417" t="s">
        <v>7</v>
      </c>
      <c r="B17" s="418"/>
      <c r="C17" s="418"/>
      <c r="D17" s="398"/>
      <c r="E17" s="399"/>
      <c r="F17" s="399"/>
      <c r="G17" s="400"/>
    </row>
    <row r="18" spans="1:7" ht="24.75" customHeight="1">
      <c r="A18" s="407" t="str">
        <f>VLOOKUP($B$11,associations,9,FALSE)</f>
        <v>uaicf.comite-nord@wanadoo.fr</v>
      </c>
      <c r="B18" s="408"/>
      <c r="C18" s="409"/>
      <c r="D18" s="401"/>
      <c r="E18" s="402"/>
      <c r="F18" s="402"/>
      <c r="G18" s="403"/>
    </row>
    <row r="19" spans="1:7" ht="42.6" customHeight="1">
      <c r="A19" s="146" t="s">
        <v>8</v>
      </c>
      <c r="B19" s="410">
        <f>VLOOKUP($B$11,associations,10,FALSE)</f>
        <v>0</v>
      </c>
      <c r="C19" s="411"/>
      <c r="D19" s="398"/>
      <c r="E19" s="399"/>
      <c r="F19" s="399"/>
      <c r="G19" s="400"/>
    </row>
    <row r="20" spans="1:7" ht="24.75" customHeight="1">
      <c r="A20" s="416" t="s">
        <v>334</v>
      </c>
      <c r="B20" s="416"/>
      <c r="C20" s="416"/>
      <c r="D20" s="401"/>
      <c r="E20" s="402"/>
      <c r="F20" s="402"/>
      <c r="G20" s="403"/>
    </row>
    <row r="21" spans="1:7" ht="31.5" customHeight="1">
      <c r="A21" s="147" t="s">
        <v>9</v>
      </c>
      <c r="B21" s="410" t="str">
        <f>VLOOKUP($B$11,associations,12,FALSE)</f>
        <v>CAISSE D'EPARGNE HAUT DE France</v>
      </c>
      <c r="C21" s="411"/>
      <c r="D21" s="398"/>
      <c r="E21" s="399"/>
      <c r="F21" s="399"/>
      <c r="G21" s="400"/>
    </row>
    <row r="22" spans="1:7" ht="24.75" customHeight="1">
      <c r="A22" s="148" t="s">
        <v>10</v>
      </c>
      <c r="B22" s="410" t="str">
        <f>VLOOKUP($B$11,associations,13,FALSE)</f>
        <v>08000546458</v>
      </c>
      <c r="C22" s="411"/>
      <c r="D22" s="401"/>
      <c r="E22" s="402"/>
      <c r="F22" s="402"/>
      <c r="G22" s="403"/>
    </row>
    <row r="23" spans="1:7">
      <c r="A23" s="312"/>
      <c r="B23" s="313"/>
      <c r="C23" s="313"/>
      <c r="D23" s="312"/>
      <c r="E23" s="312"/>
      <c r="F23" s="312"/>
      <c r="G23" s="312"/>
    </row>
    <row r="24" spans="1:7" ht="40.15" customHeight="1">
      <c r="A24" s="314" t="s">
        <v>11</v>
      </c>
      <c r="B24" s="404"/>
      <c r="C24" s="405"/>
      <c r="D24" s="136"/>
      <c r="E24" s="315" t="s">
        <v>318</v>
      </c>
      <c r="F24" s="316"/>
      <c r="G24" s="310"/>
    </row>
    <row r="25" spans="1:7">
      <c r="A25" s="136"/>
      <c r="D25" s="136"/>
      <c r="E25" s="136"/>
      <c r="F25" s="136"/>
      <c r="G25" s="136"/>
    </row>
    <row r="26" spans="1:7" ht="18">
      <c r="A26" s="133" t="s">
        <v>16</v>
      </c>
      <c r="B26" s="130"/>
      <c r="C26" s="130"/>
      <c r="D26" s="131"/>
      <c r="E26" s="131"/>
      <c r="F26" s="131"/>
      <c r="G26" s="131"/>
    </row>
    <row r="27" spans="1:7" ht="13.5" thickBot="1"/>
    <row r="28" spans="1:7">
      <c r="A28" s="317" t="s">
        <v>3</v>
      </c>
      <c r="B28" s="318" t="s">
        <v>17</v>
      </c>
      <c r="C28" s="319" t="s">
        <v>18</v>
      </c>
      <c r="D28" s="320" t="s">
        <v>19</v>
      </c>
      <c r="E28" s="321"/>
      <c r="F28" s="320" t="s">
        <v>271</v>
      </c>
      <c r="G28" s="322"/>
    </row>
    <row r="29" spans="1:7">
      <c r="A29" s="323"/>
      <c r="B29" s="324"/>
      <c r="C29" s="325" t="s">
        <v>20</v>
      </c>
      <c r="D29" s="326" t="s">
        <v>21</v>
      </c>
      <c r="E29" s="327" t="s">
        <v>22</v>
      </c>
      <c r="F29" s="326" t="s">
        <v>273</v>
      </c>
      <c r="G29" s="328" t="s">
        <v>272</v>
      </c>
    </row>
    <row r="30" spans="1:7" ht="21.75" customHeight="1">
      <c r="A30" s="306"/>
      <c r="B30" s="149"/>
      <c r="C30" s="329" t="s">
        <v>23</v>
      </c>
      <c r="D30" s="152"/>
      <c r="E30" s="152"/>
      <c r="F30" s="292"/>
      <c r="G30" s="294"/>
    </row>
    <row r="31" spans="1:7" ht="21.75" customHeight="1">
      <c r="A31" s="306"/>
      <c r="B31" s="149"/>
      <c r="C31" s="329" t="s">
        <v>24</v>
      </c>
      <c r="D31" s="152"/>
      <c r="E31" s="152"/>
      <c r="F31" s="292"/>
      <c r="G31" s="294"/>
    </row>
    <row r="32" spans="1:7" ht="21.75" customHeight="1">
      <c r="A32" s="306"/>
      <c r="B32" s="150"/>
      <c r="C32" s="329" t="s">
        <v>25</v>
      </c>
      <c r="D32" s="152"/>
      <c r="E32" s="152"/>
      <c r="F32" s="292"/>
      <c r="G32" s="294"/>
    </row>
    <row r="33" spans="1:7" ht="21.75" customHeight="1">
      <c r="A33" s="306"/>
      <c r="B33" s="149"/>
      <c r="C33" s="329" t="s">
        <v>26</v>
      </c>
      <c r="D33" s="152"/>
      <c r="E33" s="152"/>
      <c r="F33" s="292"/>
      <c r="G33" s="294"/>
    </row>
    <row r="34" spans="1:7" ht="21.75" customHeight="1">
      <c r="A34" s="306"/>
      <c r="B34" s="149"/>
      <c r="C34" s="149"/>
      <c r="D34" s="152"/>
      <c r="E34" s="152"/>
      <c r="F34" s="292"/>
      <c r="G34" s="294"/>
    </row>
    <row r="35" spans="1:7" ht="21.75" customHeight="1">
      <c r="A35" s="306"/>
      <c r="B35" s="149"/>
      <c r="C35" s="149"/>
      <c r="D35" s="152"/>
      <c r="E35" s="152"/>
      <c r="F35" s="292"/>
      <c r="G35" s="294"/>
    </row>
    <row r="36" spans="1:7" ht="21.75" customHeight="1">
      <c r="A36" s="306"/>
      <c r="B36" s="149"/>
      <c r="C36" s="149"/>
      <c r="D36" s="152"/>
      <c r="E36" s="152"/>
      <c r="F36" s="292"/>
      <c r="G36" s="294"/>
    </row>
    <row r="37" spans="1:7" ht="21.75" customHeight="1">
      <c r="A37" s="306"/>
      <c r="B37" s="149"/>
      <c r="C37" s="149"/>
      <c r="D37" s="152"/>
      <c r="E37" s="152"/>
      <c r="F37" s="292"/>
      <c r="G37" s="294"/>
    </row>
    <row r="38" spans="1:7" ht="21.75" customHeight="1" thickBot="1">
      <c r="A38" s="307"/>
      <c r="B38" s="151"/>
      <c r="C38" s="330" t="s">
        <v>27</v>
      </c>
      <c r="D38" s="153"/>
      <c r="E38" s="153"/>
      <c r="F38" s="293"/>
      <c r="G38" s="295"/>
    </row>
    <row r="39" spans="1:7" ht="23.65" customHeight="1">
      <c r="A39" s="331" t="s">
        <v>28</v>
      </c>
      <c r="B39" s="397" t="s">
        <v>323</v>
      </c>
      <c r="C39" s="397"/>
      <c r="D39" s="397"/>
      <c r="E39" s="397"/>
      <c r="F39" s="397"/>
      <c r="G39" s="397"/>
    </row>
    <row r="40" spans="1:7" s="332" customFormat="1" ht="17.100000000000001" customHeight="1">
      <c r="B40" s="406" t="s">
        <v>29</v>
      </c>
      <c r="C40" s="406"/>
      <c r="D40" s="333"/>
      <c r="E40" s="334" t="s">
        <v>324</v>
      </c>
      <c r="F40" s="333"/>
      <c r="G40" s="333"/>
    </row>
    <row r="41" spans="1:7" s="332" customFormat="1" ht="14.1" customHeight="1">
      <c r="C41" s="335"/>
      <c r="E41" s="336"/>
      <c r="F41" s="336"/>
      <c r="G41" s="336"/>
    </row>
    <row r="42" spans="1:7" s="332" customFormat="1" ht="21" customHeight="1">
      <c r="A42" s="342" t="s">
        <v>325</v>
      </c>
      <c r="B42" s="343"/>
      <c r="C42" s="343"/>
      <c r="D42" s="342"/>
      <c r="E42" s="342"/>
      <c r="F42" s="421"/>
      <c r="G42" s="421"/>
    </row>
    <row r="43" spans="1:7" s="332" customFormat="1" ht="13.5" thickBot="1">
      <c r="B43" s="337"/>
      <c r="C43" s="337"/>
    </row>
    <row r="44" spans="1:7" ht="18.75" thickBot="1">
      <c r="A44" s="133" t="s">
        <v>30</v>
      </c>
      <c r="C44" s="130"/>
      <c r="D44" s="131"/>
      <c r="E44" s="389"/>
      <c r="F44" s="390"/>
      <c r="G44" s="181">
        <v>2023</v>
      </c>
    </row>
    <row r="45" spans="1:7">
      <c r="C45" s="338"/>
    </row>
    <row r="46" spans="1:7" s="339" customFormat="1" ht="15.75">
      <c r="B46" s="340"/>
      <c r="C46" s="128"/>
      <c r="D46" s="341" t="s">
        <v>31</v>
      </c>
      <c r="E46" s="388" t="s">
        <v>336</v>
      </c>
      <c r="F46" s="388"/>
      <c r="G46" s="370">
        <f>+G44+1</f>
        <v>2024</v>
      </c>
    </row>
    <row r="47" spans="1:7" ht="15.75">
      <c r="D47" s="341"/>
    </row>
    <row r="48" spans="1:7" ht="13.15" customHeight="1">
      <c r="A48" s="412" t="s">
        <v>335</v>
      </c>
      <c r="B48" s="413"/>
      <c r="C48" s="413"/>
      <c r="D48" s="413"/>
      <c r="E48" s="413"/>
      <c r="F48" s="413"/>
      <c r="G48" s="413"/>
    </row>
    <row r="49" spans="1:7">
      <c r="A49" s="413"/>
      <c r="B49" s="413"/>
      <c r="C49" s="413"/>
      <c r="D49" s="413"/>
      <c r="E49" s="413"/>
      <c r="F49" s="413"/>
      <c r="G49" s="413"/>
    </row>
    <row r="50" spans="1:7">
      <c r="A50" s="413"/>
      <c r="B50" s="413"/>
      <c r="C50" s="413"/>
      <c r="D50" s="413"/>
      <c r="E50" s="413"/>
      <c r="F50" s="413"/>
      <c r="G50" s="413"/>
    </row>
    <row r="51" spans="1:7" s="332" customFormat="1">
      <c r="B51" s="337"/>
      <c r="C51" s="337"/>
    </row>
  </sheetData>
  <mergeCells count="25">
    <mergeCell ref="A48:G50"/>
    <mergeCell ref="B16:C16"/>
    <mergeCell ref="B12:C12"/>
    <mergeCell ref="B10:C10"/>
    <mergeCell ref="B11:C11"/>
    <mergeCell ref="A20:C20"/>
    <mergeCell ref="A17:C17"/>
    <mergeCell ref="B21:C21"/>
    <mergeCell ref="D17:G18"/>
    <mergeCell ref="D19:G20"/>
    <mergeCell ref="B15:C15"/>
    <mergeCell ref="B13:C13"/>
    <mergeCell ref="F42:G42"/>
    <mergeCell ref="D8:G9"/>
    <mergeCell ref="B2:G2"/>
    <mergeCell ref="E46:F46"/>
    <mergeCell ref="E44:F44"/>
    <mergeCell ref="D10:G16"/>
    <mergeCell ref="B39:G39"/>
    <mergeCell ref="D21:G22"/>
    <mergeCell ref="B24:C24"/>
    <mergeCell ref="B40:C40"/>
    <mergeCell ref="A18:C18"/>
    <mergeCell ref="B19:C19"/>
    <mergeCell ref="B22:C22"/>
  </mergeCells>
  <dataValidations count="2">
    <dataValidation type="list" allowBlank="1" showInputMessage="1" showErrorMessage="1" sqref="B24:C24" xr:uid="{00000000-0002-0000-0000-000000000000}">
      <formula1>locaux</formula1>
    </dataValidation>
    <dataValidation type="list" allowBlank="1" showInputMessage="1" showErrorMessage="1" sqref="F42" xr:uid="{00000000-0002-0000-0000-000001000000}">
      <formula1>ANNEE</formula1>
    </dataValidation>
  </dataValidations>
  <printOptions horizontalCentered="1"/>
  <pageMargins left="0.39370078740157483" right="0.39370078740157483" top="0.28999999999999998" bottom="0.39370078740157483" header="0.26" footer="0.51181102362204722"/>
  <pageSetup paperSize="9" scale="7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0C16A8-E340-4A96-BDC1-50730CA2BDE0}">
          <x14:formula1>
            <xm:f>associations!$H$2:$H$39</xm:f>
          </x14:formula1>
          <xm:sqref>B11:C11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G95"/>
  <sheetViews>
    <sheetView topLeftCell="A46" workbookViewId="0">
      <selection activeCell="B52" sqref="B52"/>
    </sheetView>
  </sheetViews>
  <sheetFormatPr baseColWidth="10" defaultColWidth="11.42578125" defaultRowHeight="15.75"/>
  <cols>
    <col min="1" max="1" width="19.28515625" style="64" bestFit="1" customWidth="1"/>
    <col min="2" max="2" width="19.28515625" style="64" customWidth="1"/>
    <col min="3" max="3" width="10.5703125" style="65" customWidth="1"/>
    <col min="4" max="4" width="49" style="64" customWidth="1"/>
    <col min="5" max="5" width="16.28515625" style="64" customWidth="1"/>
    <col min="6" max="6" width="14.42578125" style="64" customWidth="1"/>
    <col min="7" max="7" width="14.42578125" style="66" customWidth="1"/>
    <col min="8" max="16384" width="11.42578125" style="64"/>
  </cols>
  <sheetData>
    <row r="1" spans="1:7" ht="9" customHeight="1"/>
    <row r="2" spans="1:7" ht="23.25">
      <c r="A2" s="433" t="s">
        <v>32</v>
      </c>
      <c r="B2" s="433"/>
      <c r="C2" s="114">
        <f>+PAGE1!G44</f>
        <v>2023</v>
      </c>
      <c r="D2" s="430" t="s">
        <v>328</v>
      </c>
      <c r="E2" s="431"/>
      <c r="F2" s="431"/>
      <c r="G2" s="432"/>
    </row>
    <row r="3" spans="1:7" s="18" customFormat="1" ht="9" customHeight="1">
      <c r="A3" s="67"/>
      <c r="B3" s="67"/>
      <c r="C3" s="67"/>
      <c r="D3" s="67"/>
      <c r="E3" s="67"/>
      <c r="F3" s="115"/>
      <c r="G3" s="68"/>
    </row>
    <row r="4" spans="1:7" s="18" customFormat="1">
      <c r="B4" s="69" t="s">
        <v>88</v>
      </c>
      <c r="C4" s="70"/>
      <c r="G4" s="12">
        <f>+G8+G9+G10+G11</f>
        <v>0</v>
      </c>
    </row>
    <row r="5" spans="1:7" s="18" customFormat="1" ht="9" customHeight="1">
      <c r="B5" s="69"/>
      <c r="C5" s="70"/>
      <c r="G5" s="2"/>
    </row>
    <row r="6" spans="1:7" s="18" customFormat="1">
      <c r="A6" s="8"/>
      <c r="B6" s="69"/>
      <c r="C6" s="70"/>
      <c r="D6" s="8"/>
      <c r="E6" s="71" t="s">
        <v>33</v>
      </c>
      <c r="F6" s="71" t="s">
        <v>35</v>
      </c>
      <c r="G6" s="71" t="s">
        <v>86</v>
      </c>
    </row>
    <row r="7" spans="1:7" s="18" customFormat="1" ht="9" customHeight="1">
      <c r="A7" s="8"/>
      <c r="B7" s="69"/>
      <c r="C7" s="70"/>
      <c r="D7" s="8"/>
      <c r="E7" s="72"/>
      <c r="F7" s="72"/>
      <c r="G7" s="69"/>
    </row>
    <row r="8" spans="1:7" s="18" customFormat="1">
      <c r="A8" s="8"/>
      <c r="B8" s="8"/>
      <c r="C8" s="79" t="s">
        <v>36</v>
      </c>
      <c r="D8" s="74" t="s">
        <v>37</v>
      </c>
      <c r="E8" s="75"/>
      <c r="F8" s="360"/>
      <c r="G8" s="285">
        <f>+E8*F8</f>
        <v>0</v>
      </c>
    </row>
    <row r="9" spans="1:7" s="18" customFormat="1">
      <c r="A9" s="8"/>
      <c r="B9" s="8"/>
      <c r="C9" s="79" t="s">
        <v>38</v>
      </c>
      <c r="D9" s="74" t="s">
        <v>39</v>
      </c>
      <c r="E9" s="75"/>
      <c r="F9" s="360"/>
      <c r="G9" s="285">
        <f>+E9*F9</f>
        <v>0</v>
      </c>
    </row>
    <row r="10" spans="1:7" s="18" customFormat="1">
      <c r="A10" s="8"/>
      <c r="B10" s="8"/>
      <c r="C10" s="79" t="s">
        <v>40</v>
      </c>
      <c r="D10" s="74" t="s">
        <v>41</v>
      </c>
      <c r="E10" s="75"/>
      <c r="F10" s="360"/>
      <c r="G10" s="285">
        <f>+E10*F10</f>
        <v>0</v>
      </c>
    </row>
    <row r="11" spans="1:7" s="18" customFormat="1">
      <c r="A11" s="8"/>
      <c r="B11" s="8"/>
      <c r="C11" s="79" t="s">
        <v>42</v>
      </c>
      <c r="D11" s="74" t="s">
        <v>89</v>
      </c>
      <c r="E11" s="77"/>
      <c r="F11" s="360"/>
      <c r="G11" s="285">
        <f>+E11*F11</f>
        <v>0</v>
      </c>
    </row>
    <row r="12" spans="1:7" s="18" customFormat="1">
      <c r="A12" s="8"/>
      <c r="B12" s="8"/>
      <c r="C12" s="70"/>
      <c r="D12" s="116"/>
      <c r="E12" s="87"/>
      <c r="F12" s="87"/>
      <c r="G12" s="69"/>
    </row>
    <row r="13" spans="1:7" s="18" customFormat="1" ht="9" customHeight="1">
      <c r="A13" s="8"/>
      <c r="B13" s="8"/>
      <c r="C13" s="70"/>
      <c r="D13" s="78"/>
      <c r="E13" s="87"/>
      <c r="F13" s="87"/>
      <c r="G13" s="69"/>
    </row>
    <row r="14" spans="1:7" s="18" customFormat="1">
      <c r="A14" s="8"/>
      <c r="B14" s="69" t="s">
        <v>93</v>
      </c>
      <c r="C14" s="70"/>
      <c r="D14" s="8"/>
      <c r="E14" s="87"/>
      <c r="F14" s="87"/>
      <c r="G14" s="12">
        <f>+F16+F17+F18+F20+F21+F23+F24</f>
        <v>0</v>
      </c>
    </row>
    <row r="15" spans="1:7" s="18" customFormat="1" ht="9" customHeight="1">
      <c r="A15" s="8"/>
      <c r="B15" s="69"/>
      <c r="C15" s="70"/>
      <c r="D15" s="8"/>
      <c r="E15" s="87"/>
      <c r="F15" s="87"/>
      <c r="G15" s="2"/>
    </row>
    <row r="16" spans="1:7" s="18" customFormat="1">
      <c r="A16" s="8"/>
      <c r="B16" s="434" t="s">
        <v>44</v>
      </c>
      <c r="C16" s="434"/>
      <c r="D16" s="74" t="s">
        <v>90</v>
      </c>
      <c r="E16" s="10"/>
      <c r="F16" s="76"/>
      <c r="G16" s="69"/>
    </row>
    <row r="17" spans="1:7" s="18" customFormat="1">
      <c r="A17" s="8"/>
      <c r="B17" s="434"/>
      <c r="C17" s="434"/>
      <c r="D17" s="74" t="s">
        <v>91</v>
      </c>
      <c r="E17" s="10"/>
      <c r="F17" s="76"/>
      <c r="G17" s="69"/>
    </row>
    <row r="18" spans="1:7" s="18" customFormat="1">
      <c r="A18" s="8"/>
      <c r="B18" s="79"/>
      <c r="C18" s="79"/>
      <c r="D18" s="74" t="s">
        <v>92</v>
      </c>
      <c r="E18" s="10"/>
      <c r="F18" s="76"/>
      <c r="G18" s="69"/>
    </row>
    <row r="19" spans="1:7" s="18" customFormat="1">
      <c r="A19" s="8"/>
      <c r="B19" s="79"/>
      <c r="C19" s="79"/>
      <c r="D19" s="74"/>
      <c r="E19" s="10"/>
      <c r="F19" s="11"/>
      <c r="G19" s="69"/>
    </row>
    <row r="20" spans="1:7" s="18" customFormat="1">
      <c r="A20" s="8"/>
      <c r="B20" s="434" t="s">
        <v>45</v>
      </c>
      <c r="C20" s="434"/>
      <c r="D20" s="74" t="s">
        <v>46</v>
      </c>
      <c r="E20" s="10"/>
      <c r="F20" s="76"/>
      <c r="G20" s="69"/>
    </row>
    <row r="21" spans="1:7" s="18" customFormat="1">
      <c r="A21" s="8"/>
      <c r="B21" s="434"/>
      <c r="C21" s="434"/>
      <c r="D21" s="74" t="s">
        <v>47</v>
      </c>
      <c r="E21" s="10"/>
      <c r="F21" s="76"/>
      <c r="G21" s="69"/>
    </row>
    <row r="22" spans="1:7" s="18" customFormat="1">
      <c r="A22" s="8"/>
      <c r="B22" s="79"/>
      <c r="C22" s="79"/>
      <c r="D22" s="74"/>
      <c r="E22" s="10"/>
      <c r="F22" s="11"/>
      <c r="G22" s="69"/>
    </row>
    <row r="23" spans="1:7" s="18" customFormat="1">
      <c r="A23" s="8"/>
      <c r="B23" s="80" t="s">
        <v>94</v>
      </c>
      <c r="C23" s="80"/>
      <c r="D23" s="80"/>
      <c r="E23" s="74"/>
      <c r="F23" s="76"/>
      <c r="G23" s="69"/>
    </row>
    <row r="24" spans="1:7" s="18" customFormat="1">
      <c r="A24" s="8"/>
      <c r="B24" s="74" t="s">
        <v>95</v>
      </c>
      <c r="C24" s="74"/>
      <c r="D24" s="74"/>
      <c r="E24" s="74"/>
      <c r="F24" s="76"/>
      <c r="G24" s="69"/>
    </row>
    <row r="25" spans="1:7" s="18" customFormat="1">
      <c r="A25" s="8"/>
      <c r="B25" s="8"/>
      <c r="C25" s="70"/>
      <c r="D25" s="8"/>
      <c r="E25" s="8"/>
      <c r="F25" s="8"/>
      <c r="G25" s="81"/>
    </row>
    <row r="26" spans="1:7" s="18" customFormat="1">
      <c r="A26" s="8"/>
      <c r="B26" s="69" t="s">
        <v>48</v>
      </c>
      <c r="C26" s="70"/>
      <c r="D26" s="8"/>
      <c r="E26" s="8"/>
      <c r="F26" s="4"/>
      <c r="G26" s="14"/>
    </row>
    <row r="27" spans="1:7" s="18" customFormat="1" ht="15">
      <c r="A27" s="8"/>
      <c r="B27" s="8"/>
      <c r="C27" s="70"/>
      <c r="D27" s="8"/>
      <c r="E27" s="8"/>
      <c r="F27" s="8"/>
      <c r="G27" s="8"/>
    </row>
    <row r="28" spans="1:7" s="18" customFormat="1">
      <c r="A28" s="8"/>
      <c r="B28" s="69" t="s">
        <v>49</v>
      </c>
      <c r="C28" s="70"/>
      <c r="D28" s="8"/>
      <c r="E28" s="8"/>
      <c r="F28" s="4"/>
      <c r="G28" s="14"/>
    </row>
    <row r="29" spans="1:7" s="18" customFormat="1" ht="15">
      <c r="A29" s="8"/>
      <c r="B29" s="8"/>
      <c r="C29" s="70"/>
      <c r="D29" s="8"/>
      <c r="E29" s="8"/>
      <c r="F29" s="8"/>
      <c r="G29" s="8"/>
    </row>
    <row r="30" spans="1:7" s="18" customFormat="1">
      <c r="A30" s="8"/>
      <c r="B30" s="69" t="s">
        <v>50</v>
      </c>
      <c r="C30" s="70"/>
      <c r="D30" s="8"/>
      <c r="E30" s="8"/>
      <c r="F30" s="82"/>
      <c r="G30" s="14">
        <f>SUM(F31:F39)</f>
        <v>0</v>
      </c>
    </row>
    <row r="31" spans="1:7" s="18" customFormat="1">
      <c r="A31" s="8"/>
      <c r="B31" s="69"/>
      <c r="C31" s="70"/>
      <c r="D31" s="8"/>
      <c r="E31" s="8"/>
      <c r="F31" s="82"/>
      <c r="G31" s="5"/>
    </row>
    <row r="32" spans="1:7" s="18" customFormat="1">
      <c r="A32" s="8"/>
      <c r="B32" s="8"/>
      <c r="C32" s="73" t="s">
        <v>98</v>
      </c>
      <c r="D32" s="74" t="s">
        <v>688</v>
      </c>
      <c r="E32" s="6"/>
      <c r="F32" s="76"/>
      <c r="G32" s="69"/>
    </row>
    <row r="33" spans="1:7" s="18" customFormat="1">
      <c r="A33" s="8"/>
      <c r="B33" s="8"/>
      <c r="C33" s="73" t="s">
        <v>689</v>
      </c>
      <c r="D33" s="74" t="s">
        <v>56</v>
      </c>
      <c r="E33" s="6"/>
      <c r="F33" s="76"/>
      <c r="G33" s="69"/>
    </row>
    <row r="34" spans="1:7" s="18" customFormat="1">
      <c r="A34" s="8"/>
      <c r="B34" s="8"/>
      <c r="C34" s="73" t="s">
        <v>690</v>
      </c>
      <c r="D34" s="74" t="s">
        <v>51</v>
      </c>
      <c r="E34" s="6"/>
      <c r="F34" s="76"/>
      <c r="G34" s="69"/>
    </row>
    <row r="35" spans="1:7" s="18" customFormat="1">
      <c r="A35" s="8"/>
      <c r="B35" s="8"/>
      <c r="C35" s="73" t="s">
        <v>691</v>
      </c>
      <c r="D35" s="74" t="s">
        <v>52</v>
      </c>
      <c r="E35" s="6"/>
      <c r="F35" s="76"/>
      <c r="G35" s="69"/>
    </row>
    <row r="36" spans="1:7" s="18" customFormat="1">
      <c r="A36" s="8"/>
      <c r="B36" s="8"/>
      <c r="C36" s="73" t="s">
        <v>692</v>
      </c>
      <c r="D36" s="74" t="s">
        <v>53</v>
      </c>
      <c r="E36" s="6"/>
      <c r="F36" s="76"/>
      <c r="G36" s="69"/>
    </row>
    <row r="37" spans="1:7" s="18" customFormat="1">
      <c r="A37" s="8"/>
      <c r="B37" s="8"/>
      <c r="C37" s="73" t="s">
        <v>96</v>
      </c>
      <c r="D37" s="74" t="s">
        <v>54</v>
      </c>
      <c r="E37" s="6"/>
      <c r="F37" s="76"/>
      <c r="G37" s="69"/>
    </row>
    <row r="38" spans="1:7" s="18" customFormat="1">
      <c r="A38" s="8"/>
      <c r="B38" s="8"/>
      <c r="C38" s="73" t="s">
        <v>97</v>
      </c>
      <c r="D38" s="74" t="s">
        <v>55</v>
      </c>
      <c r="E38" s="6"/>
      <c r="F38" s="76"/>
      <c r="G38" s="69"/>
    </row>
    <row r="39" spans="1:7" s="18" customFormat="1">
      <c r="A39" s="8"/>
      <c r="B39" s="8"/>
      <c r="C39" s="73" t="s">
        <v>329</v>
      </c>
      <c r="D39" s="74" t="s">
        <v>330</v>
      </c>
      <c r="E39" s="13"/>
      <c r="F39" s="76"/>
      <c r="G39" s="69"/>
    </row>
    <row r="40" spans="1:7" s="18" customFormat="1" ht="16.5" thickBot="1">
      <c r="A40" s="8"/>
      <c r="B40" s="8"/>
      <c r="C40" s="70"/>
      <c r="D40" s="8"/>
      <c r="E40" s="3"/>
      <c r="F40" s="83"/>
      <c r="G40" s="69"/>
    </row>
    <row r="41" spans="1:7" s="18" customFormat="1" ht="16.5" thickBot="1">
      <c r="A41" s="8"/>
      <c r="B41" s="8"/>
      <c r="C41" s="435" t="s">
        <v>57</v>
      </c>
      <c r="D41" s="435"/>
      <c r="E41" s="8"/>
      <c r="F41" s="4" t="s">
        <v>58</v>
      </c>
      <c r="G41" s="7">
        <f>+G30+G28+G26+G14+G4</f>
        <v>0</v>
      </c>
    </row>
    <row r="42" spans="1:7" s="18" customFormat="1">
      <c r="A42" s="8"/>
      <c r="B42" s="8"/>
      <c r="C42" s="70"/>
      <c r="D42" s="8"/>
      <c r="E42" s="3"/>
      <c r="F42" s="83"/>
      <c r="G42" s="69"/>
    </row>
    <row r="43" spans="1:7" s="18" customFormat="1">
      <c r="A43" s="8"/>
      <c r="B43" s="69" t="s">
        <v>99</v>
      </c>
      <c r="C43" s="69"/>
      <c r="D43" s="69"/>
      <c r="E43" s="8"/>
      <c r="F43" s="4"/>
      <c r="G43" s="21"/>
    </row>
    <row r="44" spans="1:7" s="18" customFormat="1">
      <c r="A44" s="8"/>
      <c r="B44" s="8"/>
      <c r="C44" s="70"/>
      <c r="D44" s="8"/>
      <c r="E44" s="8"/>
      <c r="F44" s="8"/>
      <c r="G44" s="69"/>
    </row>
    <row r="45" spans="1:7" s="18" customFormat="1">
      <c r="A45" s="8"/>
      <c r="B45" s="69" t="s">
        <v>100</v>
      </c>
      <c r="C45" s="69"/>
      <c r="D45" s="69"/>
      <c r="E45" s="8"/>
      <c r="F45" s="84"/>
      <c r="G45" s="12">
        <f>+F47+F48</f>
        <v>0</v>
      </c>
    </row>
    <row r="46" spans="1:7" s="18" customFormat="1">
      <c r="A46" s="8"/>
      <c r="B46" s="69"/>
      <c r="C46" s="69"/>
      <c r="D46" s="69"/>
      <c r="E46" s="8"/>
      <c r="F46" s="84"/>
      <c r="G46" s="2"/>
    </row>
    <row r="47" spans="1:7" s="18" customFormat="1">
      <c r="A47" s="8"/>
      <c r="B47" s="8"/>
      <c r="C47" s="73" t="s">
        <v>101</v>
      </c>
      <c r="D47" s="74" t="s">
        <v>59</v>
      </c>
      <c r="E47" s="13"/>
      <c r="F47" s="76"/>
      <c r="G47" s="69"/>
    </row>
    <row r="48" spans="1:7" s="18" customFormat="1">
      <c r="A48" s="8"/>
      <c r="B48" s="8"/>
      <c r="C48" s="73" t="s">
        <v>102</v>
      </c>
      <c r="D48" s="74" t="s">
        <v>15</v>
      </c>
      <c r="E48" s="13"/>
      <c r="F48" s="76"/>
      <c r="G48" s="69"/>
    </row>
    <row r="49" spans="1:7" s="18" customFormat="1">
      <c r="A49" s="8"/>
      <c r="B49" s="8"/>
      <c r="C49" s="70"/>
      <c r="D49" s="8"/>
      <c r="E49" s="8"/>
      <c r="F49" s="8"/>
      <c r="G49" s="69"/>
    </row>
    <row r="50" spans="1:7" s="18" customFormat="1">
      <c r="A50" s="8"/>
      <c r="B50" s="69" t="s">
        <v>103</v>
      </c>
      <c r="C50" s="69"/>
      <c r="D50" s="69"/>
      <c r="E50" s="8"/>
      <c r="F50" s="84"/>
      <c r="G50" s="12">
        <f>+F52+F53</f>
        <v>0</v>
      </c>
    </row>
    <row r="51" spans="1:7" s="18" customFormat="1">
      <c r="A51" s="8"/>
      <c r="B51" s="69"/>
      <c r="C51" s="69"/>
      <c r="D51" s="69"/>
      <c r="E51" s="8"/>
      <c r="F51" s="84"/>
      <c r="G51" s="2"/>
    </row>
    <row r="52" spans="1:7" s="18" customFormat="1">
      <c r="A52" s="8"/>
      <c r="B52" s="8"/>
      <c r="C52" s="86" t="s">
        <v>257</v>
      </c>
      <c r="D52" s="87" t="s">
        <v>61</v>
      </c>
      <c r="E52" s="13"/>
      <c r="F52" s="76"/>
      <c r="G52" s="69"/>
    </row>
    <row r="53" spans="1:7" s="18" customFormat="1">
      <c r="A53" s="8"/>
      <c r="B53" s="8"/>
      <c r="C53" s="86" t="s">
        <v>694</v>
      </c>
      <c r="D53" s="87" t="s">
        <v>60</v>
      </c>
      <c r="E53" s="13"/>
      <c r="F53" s="76"/>
      <c r="G53" s="69"/>
    </row>
    <row r="54" spans="1:7" s="18" customFormat="1">
      <c r="A54" s="8"/>
      <c r="B54" s="8"/>
      <c r="C54" s="70"/>
      <c r="D54" s="8"/>
      <c r="E54" s="8"/>
      <c r="F54" s="8"/>
      <c r="G54" s="69"/>
    </row>
    <row r="55" spans="1:7" s="18" customFormat="1">
      <c r="A55" s="8"/>
      <c r="B55" s="69" t="s">
        <v>62</v>
      </c>
      <c r="C55" s="69"/>
      <c r="D55" s="69"/>
      <c r="E55" s="8"/>
      <c r="F55" s="84"/>
      <c r="G55" s="12">
        <f>SUM(F57:F68)</f>
        <v>0</v>
      </c>
    </row>
    <row r="56" spans="1:7" s="18" customFormat="1">
      <c r="A56" s="8"/>
      <c r="B56" s="69"/>
      <c r="C56" s="69"/>
      <c r="D56" s="69"/>
      <c r="E56" s="8"/>
      <c r="F56" s="84"/>
      <c r="G56" s="2"/>
    </row>
    <row r="57" spans="1:7" s="18" customFormat="1">
      <c r="A57" s="8"/>
      <c r="B57" s="8"/>
      <c r="C57" s="73" t="s">
        <v>107</v>
      </c>
      <c r="D57" s="74" t="s">
        <v>66</v>
      </c>
      <c r="E57" s="13"/>
      <c r="F57" s="76"/>
      <c r="G57" s="69"/>
    </row>
    <row r="58" spans="1:7" s="18" customFormat="1">
      <c r="A58" s="8"/>
      <c r="B58" s="8"/>
      <c r="C58" s="73" t="s">
        <v>108</v>
      </c>
      <c r="D58" s="74" t="s">
        <v>67</v>
      </c>
      <c r="E58" s="13"/>
      <c r="F58" s="76"/>
      <c r="G58" s="69"/>
    </row>
    <row r="59" spans="1:7" s="18" customFormat="1">
      <c r="A59" s="8"/>
      <c r="B59" s="8"/>
      <c r="C59" s="73" t="s">
        <v>109</v>
      </c>
      <c r="D59" s="74" t="s">
        <v>68</v>
      </c>
      <c r="E59" s="13"/>
      <c r="F59" s="76"/>
      <c r="G59" s="69"/>
    </row>
    <row r="60" spans="1:7" s="18" customFormat="1">
      <c r="A60" s="8"/>
      <c r="B60" s="8"/>
      <c r="C60" s="73" t="s">
        <v>111</v>
      </c>
      <c r="D60" s="74" t="s">
        <v>70</v>
      </c>
      <c r="E60" s="13"/>
      <c r="F60" s="76"/>
      <c r="G60" s="69"/>
    </row>
    <row r="61" spans="1:7" s="18" customFormat="1">
      <c r="A61" s="8"/>
      <c r="B61" s="8"/>
      <c r="C61" s="73" t="s">
        <v>112</v>
      </c>
      <c r="D61" s="74" t="s">
        <v>71</v>
      </c>
      <c r="E61" s="13"/>
      <c r="F61" s="76"/>
      <c r="G61" s="69"/>
    </row>
    <row r="62" spans="1:7" s="18" customFormat="1">
      <c r="A62" s="8"/>
      <c r="B62" s="8"/>
      <c r="C62" s="73" t="s">
        <v>106</v>
      </c>
      <c r="D62" s="74" t="s">
        <v>65</v>
      </c>
      <c r="E62" s="13"/>
      <c r="F62" s="76"/>
      <c r="G62" s="69"/>
    </row>
    <row r="63" spans="1:7" s="18" customFormat="1">
      <c r="A63" s="8"/>
      <c r="B63" s="8"/>
      <c r="C63" s="73" t="s">
        <v>110</v>
      </c>
      <c r="D63" s="74" t="s">
        <v>69</v>
      </c>
      <c r="E63" s="13"/>
      <c r="F63" s="76"/>
      <c r="G63" s="69"/>
    </row>
    <row r="64" spans="1:7" s="18" customFormat="1">
      <c r="A64" s="8"/>
      <c r="B64" s="8"/>
      <c r="C64" s="73" t="s">
        <v>113</v>
      </c>
      <c r="D64" s="74" t="s">
        <v>72</v>
      </c>
      <c r="E64" s="13"/>
      <c r="F64" s="76"/>
      <c r="G64" s="69"/>
    </row>
    <row r="65" spans="1:7" s="18" customFormat="1">
      <c r="A65" s="8"/>
      <c r="B65" s="8"/>
      <c r="C65" s="73" t="s">
        <v>114</v>
      </c>
      <c r="D65" s="74" t="s">
        <v>73</v>
      </c>
      <c r="E65" s="13"/>
      <c r="F65" s="76"/>
      <c r="G65" s="69"/>
    </row>
    <row r="66" spans="1:7" s="18" customFormat="1">
      <c r="A66" s="8"/>
      <c r="B66" s="8"/>
      <c r="C66" s="73" t="s">
        <v>104</v>
      </c>
      <c r="D66" s="74" t="s">
        <v>63</v>
      </c>
      <c r="E66" s="13"/>
      <c r="F66" s="76"/>
      <c r="G66" s="69"/>
    </row>
    <row r="67" spans="1:7" s="18" customFormat="1">
      <c r="A67" s="8"/>
      <c r="B67" s="8"/>
      <c r="C67" s="73" t="s">
        <v>105</v>
      </c>
      <c r="D67" s="74" t="s">
        <v>64</v>
      </c>
      <c r="E67" s="13"/>
      <c r="F67" s="76"/>
      <c r="G67" s="69"/>
    </row>
    <row r="68" spans="1:7" s="18" customFormat="1">
      <c r="A68" s="8"/>
      <c r="B68" s="8"/>
      <c r="C68" s="73" t="s">
        <v>331</v>
      </c>
      <c r="D68" s="74" t="s">
        <v>332</v>
      </c>
      <c r="E68" s="13"/>
      <c r="F68" s="76"/>
      <c r="G68" s="69"/>
    </row>
    <row r="69" spans="1:7" s="18" customFormat="1">
      <c r="A69" s="8"/>
      <c r="B69" s="8"/>
      <c r="C69" s="70"/>
      <c r="D69" s="8"/>
      <c r="E69" s="8"/>
      <c r="F69" s="8"/>
      <c r="G69" s="69"/>
    </row>
    <row r="70" spans="1:7" s="18" customFormat="1">
      <c r="A70" s="8"/>
      <c r="B70" s="69" t="s">
        <v>693</v>
      </c>
      <c r="C70" s="69"/>
      <c r="D70" s="69"/>
      <c r="E70" s="8"/>
      <c r="F70" s="4"/>
      <c r="G70" s="21"/>
    </row>
    <row r="71" spans="1:7" s="18" customFormat="1">
      <c r="A71" s="8"/>
      <c r="B71" s="8"/>
      <c r="C71" s="70"/>
      <c r="D71" s="8"/>
      <c r="E71" s="8"/>
      <c r="F71" s="8"/>
      <c r="G71" s="69"/>
    </row>
    <row r="72" spans="1:7" s="18" customFormat="1">
      <c r="A72" s="8"/>
      <c r="B72" s="69" t="s">
        <v>115</v>
      </c>
      <c r="C72" s="69"/>
      <c r="D72" s="69"/>
      <c r="E72" s="8"/>
      <c r="F72" s="4"/>
      <c r="G72" s="21"/>
    </row>
    <row r="73" spans="1:7" s="18" customFormat="1">
      <c r="A73" s="8"/>
      <c r="B73" s="8"/>
      <c r="C73" s="70"/>
      <c r="D73" s="8"/>
      <c r="E73" s="8"/>
      <c r="F73" s="8"/>
      <c r="G73" s="69"/>
    </row>
    <row r="74" spans="1:7" s="18" customFormat="1">
      <c r="A74" s="8"/>
      <c r="B74" s="69" t="s">
        <v>116</v>
      </c>
      <c r="C74" s="69"/>
      <c r="D74" s="69"/>
      <c r="E74" s="8"/>
      <c r="F74" s="4"/>
      <c r="G74" s="21"/>
    </row>
    <row r="75" spans="1:7" s="18" customFormat="1" ht="16.5" thickBot="1">
      <c r="A75" s="8"/>
      <c r="B75" s="8"/>
      <c r="C75" s="70"/>
      <c r="D75" s="8"/>
      <c r="E75" s="8"/>
      <c r="F75" s="8"/>
      <c r="G75" s="69"/>
    </row>
    <row r="76" spans="1:7" s="18" customFormat="1" ht="16.5" thickBot="1">
      <c r="A76" s="8"/>
      <c r="B76" s="8"/>
      <c r="C76" s="69" t="s">
        <v>74</v>
      </c>
      <c r="D76" s="69"/>
      <c r="E76" s="88"/>
      <c r="F76" s="70" t="s">
        <v>75</v>
      </c>
      <c r="G76" s="7">
        <f>+G74+G72+G70+G55+G50+G45+G43</f>
        <v>0</v>
      </c>
    </row>
    <row r="77" spans="1:7" s="18" customFormat="1">
      <c r="A77" s="8"/>
      <c r="B77" s="8"/>
      <c r="C77" s="70"/>
      <c r="D77" s="8"/>
      <c r="E77" s="8"/>
      <c r="F77" s="8"/>
      <c r="G77" s="69"/>
    </row>
    <row r="78" spans="1:7" s="18" customFormat="1">
      <c r="A78" s="8"/>
      <c r="B78" s="69" t="s">
        <v>76</v>
      </c>
      <c r="C78" s="69"/>
      <c r="D78" s="8"/>
      <c r="E78" s="88"/>
      <c r="F78" s="70" t="s">
        <v>77</v>
      </c>
      <c r="G78" s="14">
        <f>+G41-G76</f>
        <v>0</v>
      </c>
    </row>
    <row r="79" spans="1:7" s="18" customFormat="1">
      <c r="A79" s="8"/>
      <c r="B79" s="69" t="s">
        <v>78</v>
      </c>
      <c r="C79" s="69"/>
      <c r="D79" s="8"/>
      <c r="E79" s="88"/>
      <c r="F79" s="70" t="s">
        <v>79</v>
      </c>
      <c r="G79" s="347">
        <f>VLOOKUP(+PAGE1!B11,associations,14,FALSE)</f>
        <v>4441.84</v>
      </c>
    </row>
    <row r="80" spans="1:7" s="18" customFormat="1">
      <c r="A80" s="8"/>
      <c r="B80" s="69" t="s">
        <v>80</v>
      </c>
      <c r="C80" s="69"/>
      <c r="D80" s="8"/>
      <c r="E80" s="88"/>
      <c r="F80" s="70" t="s">
        <v>81</v>
      </c>
      <c r="G80" s="14">
        <f>+G78+G79</f>
        <v>4441.84</v>
      </c>
    </row>
    <row r="81" spans="1:7" s="18" customFormat="1">
      <c r="A81" s="8"/>
      <c r="B81" s="8"/>
      <c r="C81" s="70"/>
      <c r="D81" s="8"/>
      <c r="E81" s="8"/>
      <c r="F81" s="8"/>
      <c r="G81" s="69"/>
    </row>
    <row r="82" spans="1:7" s="18" customFormat="1" ht="15" customHeight="1">
      <c r="A82" s="436" t="s">
        <v>82</v>
      </c>
      <c r="B82" s="436"/>
      <c r="C82" s="439" t="s">
        <v>83</v>
      </c>
      <c r="D82" s="439"/>
      <c r="E82" s="117"/>
      <c r="F82" s="8"/>
      <c r="G82" s="69"/>
    </row>
    <row r="83" spans="1:7" s="18" customFormat="1">
      <c r="A83" s="436"/>
      <c r="B83" s="436"/>
      <c r="C83" s="439" t="s">
        <v>84</v>
      </c>
      <c r="D83" s="439"/>
      <c r="E83" s="117"/>
      <c r="F83" s="8"/>
      <c r="G83" s="69"/>
    </row>
    <row r="84" spans="1:7" s="18" customFormat="1">
      <c r="A84" s="436"/>
      <c r="B84" s="436"/>
      <c r="C84" s="439" t="s">
        <v>117</v>
      </c>
      <c r="D84" s="439"/>
      <c r="E84" s="117"/>
      <c r="F84" s="8"/>
      <c r="G84" s="69"/>
    </row>
    <row r="85" spans="1:7" s="18" customFormat="1">
      <c r="A85" s="436"/>
      <c r="B85" s="436"/>
      <c r="C85" s="437" t="s">
        <v>332</v>
      </c>
      <c r="D85" s="438"/>
      <c r="E85" s="21">
        <f>-F68</f>
        <v>0</v>
      </c>
      <c r="F85" s="8"/>
      <c r="G85" s="69"/>
    </row>
    <row r="86" spans="1:7" s="18" customFormat="1">
      <c r="A86" s="436"/>
      <c r="B86" s="436"/>
      <c r="C86" s="437" t="s">
        <v>333</v>
      </c>
      <c r="D86" s="438"/>
      <c r="E86" s="21">
        <f>+F39</f>
        <v>0</v>
      </c>
      <c r="F86" s="8"/>
      <c r="G86" s="69"/>
    </row>
    <row r="87" spans="1:7" s="18" customFormat="1">
      <c r="A87" s="9"/>
      <c r="B87" s="9"/>
      <c r="C87" s="428"/>
      <c r="D87" s="429"/>
      <c r="E87" s="21"/>
      <c r="F87" s="8"/>
      <c r="G87" s="69"/>
    </row>
    <row r="88" spans="1:7" s="18" customFormat="1" ht="16.5" thickBot="1">
      <c r="A88" s="90"/>
      <c r="B88" s="8"/>
      <c r="C88" s="70"/>
      <c r="D88" s="88" t="s">
        <v>86</v>
      </c>
      <c r="E88" s="15">
        <f>SUM(E82:E87)</f>
        <v>0</v>
      </c>
      <c r="F88" s="8"/>
      <c r="G88" s="69"/>
    </row>
    <row r="89" spans="1:7" s="18" customFormat="1">
      <c r="A89" s="90"/>
      <c r="B89" s="8"/>
      <c r="C89" s="70"/>
      <c r="D89" s="88"/>
      <c r="E89" s="91"/>
      <c r="F89" s="8"/>
      <c r="G89" s="69"/>
    </row>
    <row r="90" spans="1:7" s="18" customFormat="1" ht="15">
      <c r="A90" s="92" t="s">
        <v>87</v>
      </c>
      <c r="B90" s="93"/>
      <c r="C90" s="440"/>
      <c r="D90" s="441"/>
      <c r="E90" s="441"/>
      <c r="F90" s="441"/>
      <c r="G90" s="442"/>
    </row>
    <row r="91" spans="1:7" s="18" customFormat="1" ht="15">
      <c r="A91" s="422"/>
      <c r="B91" s="423"/>
      <c r="C91" s="423"/>
      <c r="D91" s="423"/>
      <c r="E91" s="423"/>
      <c r="F91" s="423"/>
      <c r="G91" s="424"/>
    </row>
    <row r="92" spans="1:7" s="18" customFormat="1" ht="15">
      <c r="A92" s="422"/>
      <c r="B92" s="423"/>
      <c r="C92" s="423"/>
      <c r="D92" s="423"/>
      <c r="E92" s="423"/>
      <c r="F92" s="423"/>
      <c r="G92" s="424"/>
    </row>
    <row r="93" spans="1:7" s="18" customFormat="1" ht="15">
      <c r="A93" s="422"/>
      <c r="B93" s="423"/>
      <c r="C93" s="423"/>
      <c r="D93" s="423"/>
      <c r="E93" s="423"/>
      <c r="F93" s="423"/>
      <c r="G93" s="424"/>
    </row>
    <row r="94" spans="1:7" s="18" customFormat="1" ht="15">
      <c r="A94" s="422"/>
      <c r="B94" s="423"/>
      <c r="C94" s="423"/>
      <c r="D94" s="423"/>
      <c r="E94" s="423"/>
      <c r="F94" s="423"/>
      <c r="G94" s="424"/>
    </row>
    <row r="95" spans="1:7" s="18" customFormat="1" ht="15">
      <c r="A95" s="425"/>
      <c r="B95" s="426"/>
      <c r="C95" s="426"/>
      <c r="D95" s="426"/>
      <c r="E95" s="426"/>
      <c r="F95" s="426"/>
      <c r="G95" s="427"/>
    </row>
  </sheetData>
  <mergeCells count="14">
    <mergeCell ref="A91:G95"/>
    <mergeCell ref="C87:D87"/>
    <mergeCell ref="D2:G2"/>
    <mergeCell ref="A2:B2"/>
    <mergeCell ref="B16:C17"/>
    <mergeCell ref="B20:C21"/>
    <mergeCell ref="C41:D41"/>
    <mergeCell ref="A82:B86"/>
    <mergeCell ref="C85:D85"/>
    <mergeCell ref="C86:D86"/>
    <mergeCell ref="C82:D82"/>
    <mergeCell ref="C83:D83"/>
    <mergeCell ref="C84:D84"/>
    <mergeCell ref="C90:G90"/>
  </mergeCells>
  <pageMargins left="0.70866141732283472" right="0.70866141732283472" top="0.3" bottom="0.33" header="0.31496062992125984" footer="0.3149606299212598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5"/>
  <sheetViews>
    <sheetView workbookViewId="0"/>
  </sheetViews>
  <sheetFormatPr baseColWidth="10" defaultColWidth="11.42578125" defaultRowHeight="15"/>
  <cols>
    <col min="1" max="1" width="3" style="43" customWidth="1"/>
    <col min="2" max="2" width="28.28515625" style="43" customWidth="1"/>
    <col min="3" max="3" width="10.42578125" style="43" customWidth="1"/>
    <col min="4" max="4" width="11.7109375" style="43" customWidth="1"/>
    <col min="5" max="8" width="9.7109375" style="43" customWidth="1"/>
    <col min="9" max="10" width="10.7109375" style="43" customWidth="1"/>
    <col min="11" max="11" width="13.42578125" style="291" customWidth="1"/>
    <col min="12" max="21" width="11.42578125" style="43"/>
    <col min="22" max="22" width="11.28515625" style="43" customWidth="1"/>
    <col min="23" max="16384" width="11.42578125" style="43"/>
  </cols>
  <sheetData>
    <row r="1" spans="1:11" ht="23.25">
      <c r="A1" s="155" t="s">
        <v>118</v>
      </c>
      <c r="B1" s="155"/>
      <c r="C1" s="155"/>
      <c r="D1" s="155"/>
      <c r="E1" s="155"/>
      <c r="F1" s="156"/>
      <c r="G1" s="451">
        <f>+PAGE2!C2</f>
        <v>2023</v>
      </c>
      <c r="H1" s="452"/>
      <c r="I1" s="452"/>
      <c r="J1" s="452"/>
      <c r="K1" s="453"/>
    </row>
    <row r="2" spans="1:11" s="42" customFormat="1">
      <c r="A2" s="157"/>
      <c r="B2" s="22"/>
      <c r="C2" s="22"/>
      <c r="D2" s="22"/>
      <c r="E2" s="23"/>
      <c r="F2" s="22"/>
      <c r="G2" s="22"/>
      <c r="H2" s="158"/>
      <c r="I2" s="158"/>
      <c r="J2" s="22"/>
      <c r="K2" s="22"/>
    </row>
    <row r="3" spans="1:11">
      <c r="A3" s="159"/>
      <c r="B3" s="160" t="s">
        <v>119</v>
      </c>
      <c r="C3" s="159"/>
      <c r="D3" s="159"/>
      <c r="E3" s="159"/>
      <c r="F3" s="159"/>
      <c r="G3" s="159"/>
      <c r="H3" s="159"/>
      <c r="I3" s="159"/>
      <c r="J3" s="159"/>
      <c r="K3" s="156"/>
    </row>
    <row r="4" spans="1:11">
      <c r="A4" s="159"/>
      <c r="B4" s="454" t="s">
        <v>120</v>
      </c>
      <c r="C4" s="24" t="s">
        <v>121</v>
      </c>
      <c r="D4" s="24" t="s">
        <v>121</v>
      </c>
      <c r="E4" s="448" t="s">
        <v>122</v>
      </c>
      <c r="F4" s="449"/>
      <c r="G4" s="25" t="s">
        <v>86</v>
      </c>
      <c r="H4" s="450" t="s">
        <v>39</v>
      </c>
      <c r="I4" s="450" t="s">
        <v>86</v>
      </c>
      <c r="J4" s="290" t="s">
        <v>123</v>
      </c>
      <c r="K4" s="290" t="s">
        <v>123</v>
      </c>
    </row>
    <row r="5" spans="1:11">
      <c r="A5" s="159"/>
      <c r="B5" s="455"/>
      <c r="C5" s="26" t="s">
        <v>124</v>
      </c>
      <c r="D5" s="26" t="s">
        <v>125</v>
      </c>
      <c r="E5" s="27" t="s">
        <v>126</v>
      </c>
      <c r="F5" s="26" t="s">
        <v>127</v>
      </c>
      <c r="G5" s="26" t="s">
        <v>121</v>
      </c>
      <c r="H5" s="447"/>
      <c r="I5" s="447"/>
      <c r="J5" s="33" t="s">
        <v>121</v>
      </c>
      <c r="K5" s="33" t="s">
        <v>39</v>
      </c>
    </row>
    <row r="6" spans="1:11" ht="18.75">
      <c r="A6" s="159"/>
      <c r="B6" s="28">
        <f>+B7-1</f>
        <v>2022</v>
      </c>
      <c r="C6" s="30">
        <f>VLOOKUP(+PAGE1!B11,associations,15,FALSE)</f>
        <v>0</v>
      </c>
      <c r="D6" s="30">
        <f>VLOOKUP(+PAGE1!B11,associations,16,FALSE)</f>
        <v>13</v>
      </c>
      <c r="E6" s="30">
        <f>VLOOKUP(+PAGE1!B11,associations,17,FALSE)</f>
        <v>12</v>
      </c>
      <c r="F6" s="30">
        <f>VLOOKUP(+PAGE1!B11,associations,18,FALSE)</f>
        <v>0</v>
      </c>
      <c r="G6" s="154">
        <f>SUM(C6:F6)</f>
        <v>25</v>
      </c>
      <c r="H6" s="30">
        <f>VLOOKUP(+PAGE1!B11,associations,19,FALSE)</f>
        <v>13</v>
      </c>
      <c r="I6" s="30">
        <f>SUM(G6:H6)</f>
        <v>38</v>
      </c>
      <c r="J6" s="161">
        <f>ROUND(G6/I6%,)</f>
        <v>66</v>
      </c>
      <c r="K6" s="161">
        <f>ROUND(H6/I6%,)</f>
        <v>34</v>
      </c>
    </row>
    <row r="7" spans="1:11" ht="18.75">
      <c r="A7" s="159"/>
      <c r="B7" s="31">
        <f>+G1</f>
        <v>2023</v>
      </c>
      <c r="C7" s="29"/>
      <c r="D7" s="29"/>
      <c r="E7" s="29"/>
      <c r="F7" s="29"/>
      <c r="G7" s="154">
        <f>SUM(C7:F7)</f>
        <v>0</v>
      </c>
      <c r="H7" s="29"/>
      <c r="I7" s="30">
        <f>SUM(G7:H7)</f>
        <v>0</v>
      </c>
      <c r="J7" s="161" t="e">
        <f>ROUND(G7/I7%,)</f>
        <v>#DIV/0!</v>
      </c>
      <c r="K7" s="161" t="e">
        <f>ROUND(H7/I7%,)</f>
        <v>#DIV/0!</v>
      </c>
    </row>
    <row r="8" spans="1:11" ht="18.75">
      <c r="A8" s="159"/>
      <c r="B8" s="31" t="s">
        <v>274</v>
      </c>
      <c r="C8" s="29"/>
      <c r="D8" s="29"/>
      <c r="E8" s="29"/>
      <c r="F8" s="29"/>
      <c r="G8" s="154">
        <f>SUM(C8:F8)</f>
        <v>0</v>
      </c>
      <c r="H8" s="29"/>
      <c r="I8" s="30">
        <f>SUM(G8:H8)</f>
        <v>0</v>
      </c>
      <c r="J8" s="161" t="e">
        <f>ROUND(G8/I8%,)</f>
        <v>#DIV/0!</v>
      </c>
      <c r="K8" s="161" t="e">
        <f>ROUND(H8/I8%,)</f>
        <v>#DIV/0!</v>
      </c>
    </row>
    <row r="9" spans="1:11" s="42" customFormat="1">
      <c r="A9" s="157"/>
      <c r="B9" s="22"/>
      <c r="C9" s="22"/>
      <c r="D9" s="22"/>
      <c r="E9" s="23"/>
      <c r="F9" s="22"/>
      <c r="G9" s="22"/>
      <c r="H9" s="158"/>
      <c r="I9" s="158"/>
      <c r="J9" s="22"/>
      <c r="K9" s="22"/>
    </row>
    <row r="10" spans="1:11">
      <c r="A10" s="159"/>
      <c r="B10" s="162" t="s">
        <v>128</v>
      </c>
      <c r="C10" s="159"/>
      <c r="D10" s="159"/>
      <c r="E10" s="163"/>
      <c r="F10" s="164"/>
      <c r="G10" s="164"/>
      <c r="H10" s="159"/>
      <c r="I10" s="159"/>
      <c r="J10" s="159"/>
      <c r="K10" s="156"/>
    </row>
    <row r="11" spans="1:11">
      <c r="A11" s="446" t="s">
        <v>129</v>
      </c>
      <c r="B11" s="446" t="s">
        <v>130</v>
      </c>
      <c r="C11" s="24" t="s">
        <v>121</v>
      </c>
      <c r="D11" s="24" t="s">
        <v>121</v>
      </c>
      <c r="E11" s="448" t="s">
        <v>122</v>
      </c>
      <c r="F11" s="449"/>
      <c r="G11" s="32" t="s">
        <v>86</v>
      </c>
      <c r="H11" s="450" t="s">
        <v>39</v>
      </c>
      <c r="I11" s="450" t="s">
        <v>86</v>
      </c>
      <c r="J11" s="449" t="s">
        <v>637</v>
      </c>
      <c r="K11" s="445"/>
    </row>
    <row r="12" spans="1:11">
      <c r="A12" s="447"/>
      <c r="B12" s="447"/>
      <c r="C12" s="26" t="s">
        <v>124</v>
      </c>
      <c r="D12" s="26" t="s">
        <v>125</v>
      </c>
      <c r="E12" s="27" t="s">
        <v>126</v>
      </c>
      <c r="F12" s="26" t="s">
        <v>127</v>
      </c>
      <c r="G12" s="33" t="s">
        <v>121</v>
      </c>
      <c r="H12" s="447"/>
      <c r="I12" s="447"/>
      <c r="J12" s="289" t="s">
        <v>638</v>
      </c>
      <c r="K12" s="288" t="s">
        <v>639</v>
      </c>
    </row>
    <row r="13" spans="1:11" s="42" customFormat="1">
      <c r="A13" s="157"/>
      <c r="B13" s="22"/>
      <c r="C13" s="22"/>
      <c r="D13" s="22"/>
      <c r="E13" s="23"/>
      <c r="F13" s="22"/>
      <c r="G13" s="22"/>
      <c r="H13" s="158"/>
      <c r="I13" s="158"/>
      <c r="J13" s="22"/>
      <c r="K13" s="22"/>
    </row>
    <row r="14" spans="1:11">
      <c r="A14" s="165" t="s">
        <v>131</v>
      </c>
      <c r="B14" s="34" t="s">
        <v>132</v>
      </c>
      <c r="C14" s="17"/>
      <c r="D14" s="17"/>
      <c r="E14" s="17"/>
      <c r="F14" s="17"/>
      <c r="G14" s="35">
        <f>SUM(C14:F14)</f>
        <v>0</v>
      </c>
      <c r="H14" s="17"/>
      <c r="I14" s="35">
        <f>+G14+H14</f>
        <v>0</v>
      </c>
      <c r="J14" s="17"/>
      <c r="K14" s="17"/>
    </row>
    <row r="15" spans="1:11">
      <c r="A15" s="165" t="s">
        <v>133</v>
      </c>
      <c r="B15" s="34" t="s">
        <v>134</v>
      </c>
      <c r="C15" s="17"/>
      <c r="D15" s="17"/>
      <c r="E15" s="17"/>
      <c r="F15" s="17"/>
      <c r="G15" s="35">
        <f t="shared" ref="G15:G49" si="0">SUM(C15:F15)</f>
        <v>0</v>
      </c>
      <c r="H15" s="17"/>
      <c r="I15" s="35">
        <f t="shared" ref="I15:I49" si="1">+G15+H15</f>
        <v>0</v>
      </c>
      <c r="J15" s="17"/>
      <c r="K15" s="17"/>
    </row>
    <row r="16" spans="1:11">
      <c r="A16" s="165" t="s">
        <v>135</v>
      </c>
      <c r="B16" s="34" t="s">
        <v>136</v>
      </c>
      <c r="C16" s="17"/>
      <c r="D16" s="17"/>
      <c r="E16" s="17"/>
      <c r="F16" s="17"/>
      <c r="G16" s="35">
        <f t="shared" si="0"/>
        <v>0</v>
      </c>
      <c r="H16" s="17"/>
      <c r="I16" s="35">
        <f t="shared" si="1"/>
        <v>0</v>
      </c>
      <c r="J16" s="17"/>
      <c r="K16" s="17"/>
    </row>
    <row r="17" spans="1:11">
      <c r="A17" s="165" t="s">
        <v>137</v>
      </c>
      <c r="B17" s="34" t="s">
        <v>138</v>
      </c>
      <c r="C17" s="17"/>
      <c r="D17" s="17"/>
      <c r="E17" s="17"/>
      <c r="F17" s="17"/>
      <c r="G17" s="35">
        <f t="shared" si="0"/>
        <v>0</v>
      </c>
      <c r="H17" s="17"/>
      <c r="I17" s="35">
        <f t="shared" si="1"/>
        <v>0</v>
      </c>
      <c r="J17" s="17"/>
      <c r="K17" s="17"/>
    </row>
    <row r="18" spans="1:11">
      <c r="A18" s="165" t="s">
        <v>139</v>
      </c>
      <c r="B18" s="34" t="s">
        <v>140</v>
      </c>
      <c r="C18" s="17"/>
      <c r="D18" s="17"/>
      <c r="E18" s="17"/>
      <c r="F18" s="17"/>
      <c r="G18" s="35">
        <f t="shared" si="0"/>
        <v>0</v>
      </c>
      <c r="H18" s="17"/>
      <c r="I18" s="35">
        <f t="shared" si="1"/>
        <v>0</v>
      </c>
      <c r="J18" s="17"/>
      <c r="K18" s="17"/>
    </row>
    <row r="19" spans="1:11" ht="25.5">
      <c r="A19" s="165" t="s">
        <v>141</v>
      </c>
      <c r="B19" s="118" t="s">
        <v>275</v>
      </c>
      <c r="C19" s="17"/>
      <c r="D19" s="17"/>
      <c r="E19" s="17"/>
      <c r="F19" s="17"/>
      <c r="G19" s="35">
        <f t="shared" si="0"/>
        <v>0</v>
      </c>
      <c r="H19" s="17"/>
      <c r="I19" s="35">
        <f t="shared" si="1"/>
        <v>0</v>
      </c>
      <c r="J19" s="17"/>
      <c r="K19" s="17"/>
    </row>
    <row r="20" spans="1:11">
      <c r="A20" s="165" t="s">
        <v>142</v>
      </c>
      <c r="B20" s="34" t="s">
        <v>143</v>
      </c>
      <c r="C20" s="17"/>
      <c r="D20" s="17"/>
      <c r="E20" s="17"/>
      <c r="F20" s="17"/>
      <c r="G20" s="35">
        <f t="shared" si="0"/>
        <v>0</v>
      </c>
      <c r="H20" s="17"/>
      <c r="I20" s="35">
        <f t="shared" si="1"/>
        <v>0</v>
      </c>
      <c r="J20" s="17"/>
      <c r="K20" s="17"/>
    </row>
    <row r="21" spans="1:11">
      <c r="A21" s="165"/>
      <c r="B21" s="36" t="s">
        <v>144</v>
      </c>
      <c r="C21" s="17"/>
      <c r="D21" s="17"/>
      <c r="E21" s="17"/>
      <c r="F21" s="17"/>
      <c r="G21" s="35">
        <f t="shared" si="0"/>
        <v>0</v>
      </c>
      <c r="H21" s="17"/>
      <c r="I21" s="35">
        <f t="shared" si="1"/>
        <v>0</v>
      </c>
      <c r="J21" s="17"/>
      <c r="K21" s="17"/>
    </row>
    <row r="22" spans="1:11">
      <c r="A22" s="165"/>
      <c r="B22" s="36" t="s">
        <v>145</v>
      </c>
      <c r="C22" s="17"/>
      <c r="D22" s="17"/>
      <c r="E22" s="17"/>
      <c r="F22" s="17"/>
      <c r="G22" s="35">
        <f t="shared" si="0"/>
        <v>0</v>
      </c>
      <c r="H22" s="17"/>
      <c r="I22" s="35">
        <f t="shared" si="1"/>
        <v>0</v>
      </c>
      <c r="J22" s="17"/>
      <c r="K22" s="17"/>
    </row>
    <row r="23" spans="1:11">
      <c r="A23" s="165"/>
      <c r="B23" s="36" t="s">
        <v>146</v>
      </c>
      <c r="C23" s="17"/>
      <c r="D23" s="17"/>
      <c r="E23" s="17"/>
      <c r="F23" s="17"/>
      <c r="G23" s="35">
        <f t="shared" si="0"/>
        <v>0</v>
      </c>
      <c r="H23" s="17"/>
      <c r="I23" s="35">
        <f t="shared" si="1"/>
        <v>0</v>
      </c>
      <c r="J23" s="17"/>
      <c r="K23" s="17"/>
    </row>
    <row r="24" spans="1:11">
      <c r="A24" s="165"/>
      <c r="B24" s="36" t="s">
        <v>147</v>
      </c>
      <c r="C24" s="17"/>
      <c r="D24" s="17"/>
      <c r="E24" s="17"/>
      <c r="F24" s="17"/>
      <c r="G24" s="35">
        <f t="shared" si="0"/>
        <v>0</v>
      </c>
      <c r="H24" s="17"/>
      <c r="I24" s="35">
        <f t="shared" si="1"/>
        <v>0</v>
      </c>
      <c r="J24" s="17"/>
      <c r="K24" s="17"/>
    </row>
    <row r="25" spans="1:11">
      <c r="A25" s="165"/>
      <c r="B25" s="36" t="s">
        <v>148</v>
      </c>
      <c r="C25" s="17"/>
      <c r="D25" s="17"/>
      <c r="E25" s="17"/>
      <c r="F25" s="17"/>
      <c r="G25" s="35">
        <f t="shared" si="0"/>
        <v>0</v>
      </c>
      <c r="H25" s="17"/>
      <c r="I25" s="35">
        <f t="shared" si="1"/>
        <v>0</v>
      </c>
      <c r="J25" s="17"/>
      <c r="K25" s="17"/>
    </row>
    <row r="26" spans="1:11">
      <c r="A26" s="165"/>
      <c r="B26" s="36" t="s">
        <v>149</v>
      </c>
      <c r="C26" s="17"/>
      <c r="D26" s="17"/>
      <c r="E26" s="17"/>
      <c r="F26" s="17"/>
      <c r="G26" s="35">
        <f t="shared" si="0"/>
        <v>0</v>
      </c>
      <c r="H26" s="17"/>
      <c r="I26" s="35">
        <f t="shared" si="1"/>
        <v>0</v>
      </c>
      <c r="J26" s="17"/>
      <c r="K26" s="17"/>
    </row>
    <row r="27" spans="1:11">
      <c r="A27" s="165"/>
      <c r="B27" s="36" t="s">
        <v>150</v>
      </c>
      <c r="C27" s="17"/>
      <c r="D27" s="17"/>
      <c r="E27" s="17"/>
      <c r="F27" s="17"/>
      <c r="G27" s="35">
        <f t="shared" si="0"/>
        <v>0</v>
      </c>
      <c r="H27" s="17"/>
      <c r="I27" s="35">
        <f t="shared" si="1"/>
        <v>0</v>
      </c>
      <c r="J27" s="17"/>
      <c r="K27" s="17"/>
    </row>
    <row r="28" spans="1:11">
      <c r="A28" s="165"/>
      <c r="B28" s="36" t="s">
        <v>151</v>
      </c>
      <c r="C28" s="17"/>
      <c r="D28" s="17"/>
      <c r="E28" s="17"/>
      <c r="F28" s="17"/>
      <c r="G28" s="35">
        <f t="shared" si="0"/>
        <v>0</v>
      </c>
      <c r="H28" s="17"/>
      <c r="I28" s="35">
        <f t="shared" si="1"/>
        <v>0</v>
      </c>
      <c r="J28" s="17"/>
      <c r="K28" s="17"/>
    </row>
    <row r="29" spans="1:11">
      <c r="A29" s="165" t="s">
        <v>152</v>
      </c>
      <c r="B29" s="34" t="s">
        <v>153</v>
      </c>
      <c r="C29" s="17"/>
      <c r="D29" s="17"/>
      <c r="E29" s="17"/>
      <c r="F29" s="17"/>
      <c r="G29" s="35">
        <f t="shared" si="0"/>
        <v>0</v>
      </c>
      <c r="H29" s="17"/>
      <c r="I29" s="35">
        <f t="shared" si="1"/>
        <v>0</v>
      </c>
      <c r="J29" s="17"/>
      <c r="K29" s="17"/>
    </row>
    <row r="30" spans="1:11">
      <c r="A30" s="165" t="s">
        <v>154</v>
      </c>
      <c r="B30" s="34" t="s">
        <v>155</v>
      </c>
      <c r="C30" s="17"/>
      <c r="D30" s="17"/>
      <c r="E30" s="17"/>
      <c r="F30" s="17"/>
      <c r="G30" s="35">
        <f t="shared" si="0"/>
        <v>0</v>
      </c>
      <c r="H30" s="17"/>
      <c r="I30" s="35">
        <f t="shared" si="1"/>
        <v>0</v>
      </c>
      <c r="J30" s="17"/>
      <c r="K30" s="17"/>
    </row>
    <row r="31" spans="1:11">
      <c r="A31" s="165" t="s">
        <v>156</v>
      </c>
      <c r="B31" s="34" t="s">
        <v>157</v>
      </c>
      <c r="C31" s="17"/>
      <c r="D31" s="17"/>
      <c r="E31" s="17"/>
      <c r="F31" s="17"/>
      <c r="G31" s="35">
        <f t="shared" si="0"/>
        <v>0</v>
      </c>
      <c r="H31" s="17"/>
      <c r="I31" s="35">
        <f t="shared" si="1"/>
        <v>0</v>
      </c>
      <c r="J31" s="17"/>
      <c r="K31" s="17"/>
    </row>
    <row r="32" spans="1:11">
      <c r="A32" s="165" t="s">
        <v>158</v>
      </c>
      <c r="B32" s="34" t="s">
        <v>159</v>
      </c>
      <c r="C32" s="17"/>
      <c r="D32" s="17"/>
      <c r="E32" s="17"/>
      <c r="F32" s="17"/>
      <c r="G32" s="35">
        <f t="shared" si="0"/>
        <v>0</v>
      </c>
      <c r="H32" s="17"/>
      <c r="I32" s="35">
        <f t="shared" si="1"/>
        <v>0</v>
      </c>
      <c r="J32" s="17"/>
      <c r="K32" s="17"/>
    </row>
    <row r="33" spans="1:11">
      <c r="A33" s="165" t="s">
        <v>160</v>
      </c>
      <c r="B33" s="34" t="s">
        <v>161</v>
      </c>
      <c r="C33" s="17"/>
      <c r="D33" s="17"/>
      <c r="E33" s="17"/>
      <c r="F33" s="17"/>
      <c r="G33" s="35">
        <f t="shared" si="0"/>
        <v>0</v>
      </c>
      <c r="H33" s="17"/>
      <c r="I33" s="35">
        <f t="shared" si="1"/>
        <v>0</v>
      </c>
      <c r="J33" s="17"/>
      <c r="K33" s="17"/>
    </row>
    <row r="34" spans="1:11">
      <c r="A34" s="165" t="s">
        <v>162</v>
      </c>
      <c r="B34" s="34" t="s">
        <v>163</v>
      </c>
      <c r="C34" s="17"/>
      <c r="D34" s="17"/>
      <c r="E34" s="17"/>
      <c r="F34" s="17"/>
      <c r="G34" s="35">
        <f t="shared" si="0"/>
        <v>0</v>
      </c>
      <c r="H34" s="17"/>
      <c r="I34" s="35">
        <f t="shared" si="1"/>
        <v>0</v>
      </c>
      <c r="J34" s="17"/>
      <c r="K34" s="17"/>
    </row>
    <row r="35" spans="1:11">
      <c r="A35" s="165" t="s">
        <v>164</v>
      </c>
      <c r="B35" s="34" t="s">
        <v>165</v>
      </c>
      <c r="C35" s="17"/>
      <c r="D35" s="17"/>
      <c r="E35" s="17"/>
      <c r="F35" s="17"/>
      <c r="G35" s="35">
        <f t="shared" si="0"/>
        <v>0</v>
      </c>
      <c r="H35" s="17"/>
      <c r="I35" s="35">
        <f t="shared" si="1"/>
        <v>0</v>
      </c>
      <c r="J35" s="17"/>
      <c r="K35" s="17"/>
    </row>
    <row r="36" spans="1:11">
      <c r="A36" s="165" t="s">
        <v>166</v>
      </c>
      <c r="B36" s="34" t="s">
        <v>167</v>
      </c>
      <c r="C36" s="17"/>
      <c r="D36" s="17"/>
      <c r="E36" s="17"/>
      <c r="F36" s="17"/>
      <c r="G36" s="35">
        <f t="shared" si="0"/>
        <v>0</v>
      </c>
      <c r="H36" s="17"/>
      <c r="I36" s="35">
        <f t="shared" si="1"/>
        <v>0</v>
      </c>
      <c r="J36" s="17"/>
      <c r="K36" s="17"/>
    </row>
    <row r="37" spans="1:11">
      <c r="A37" s="34">
        <v>16</v>
      </c>
      <c r="B37" s="34" t="s">
        <v>168</v>
      </c>
      <c r="C37" s="17"/>
      <c r="D37" s="17"/>
      <c r="E37" s="17"/>
      <c r="F37" s="17"/>
      <c r="G37" s="35">
        <f t="shared" si="0"/>
        <v>0</v>
      </c>
      <c r="H37" s="17"/>
      <c r="I37" s="35">
        <f t="shared" si="1"/>
        <v>0</v>
      </c>
      <c r="J37" s="17"/>
      <c r="K37" s="17"/>
    </row>
    <row r="38" spans="1:11">
      <c r="A38" s="34">
        <v>30</v>
      </c>
      <c r="B38" s="34" t="s">
        <v>169</v>
      </c>
      <c r="C38" s="17"/>
      <c r="D38" s="17"/>
      <c r="E38" s="17"/>
      <c r="F38" s="17"/>
      <c r="G38" s="35">
        <f t="shared" si="0"/>
        <v>0</v>
      </c>
      <c r="H38" s="17"/>
      <c r="I38" s="35">
        <f t="shared" si="1"/>
        <v>0</v>
      </c>
      <c r="J38" s="17"/>
      <c r="K38" s="17"/>
    </row>
    <row r="39" spans="1:11">
      <c r="A39" s="34">
        <v>31</v>
      </c>
      <c r="B39" s="34" t="s">
        <v>170</v>
      </c>
      <c r="C39" s="17"/>
      <c r="D39" s="17"/>
      <c r="E39" s="17"/>
      <c r="F39" s="17"/>
      <c r="G39" s="35">
        <f t="shared" si="0"/>
        <v>0</v>
      </c>
      <c r="H39" s="17"/>
      <c r="I39" s="35">
        <f t="shared" si="1"/>
        <v>0</v>
      </c>
      <c r="J39" s="17"/>
      <c r="K39" s="17"/>
    </row>
    <row r="40" spans="1:11">
      <c r="A40" s="34">
        <v>32</v>
      </c>
      <c r="B40" s="34" t="s">
        <v>171</v>
      </c>
      <c r="C40" s="17"/>
      <c r="D40" s="17"/>
      <c r="E40" s="17"/>
      <c r="F40" s="17"/>
      <c r="G40" s="35">
        <f t="shared" si="0"/>
        <v>0</v>
      </c>
      <c r="H40" s="17"/>
      <c r="I40" s="35">
        <f t="shared" si="1"/>
        <v>0</v>
      </c>
      <c r="J40" s="17"/>
      <c r="K40" s="17"/>
    </row>
    <row r="41" spans="1:11">
      <c r="A41" s="34">
        <v>50</v>
      </c>
      <c r="B41" s="34" t="s">
        <v>172</v>
      </c>
      <c r="C41" s="17"/>
      <c r="D41" s="17"/>
      <c r="E41" s="17"/>
      <c r="F41" s="17"/>
      <c r="G41" s="35">
        <f t="shared" si="0"/>
        <v>0</v>
      </c>
      <c r="H41" s="17"/>
      <c r="I41" s="35">
        <f t="shared" si="1"/>
        <v>0</v>
      </c>
      <c r="J41" s="17"/>
      <c r="K41" s="17"/>
    </row>
    <row r="42" spans="1:11">
      <c r="A42" s="34">
        <v>52</v>
      </c>
      <c r="B42" s="34" t="s">
        <v>173</v>
      </c>
      <c r="C42" s="17"/>
      <c r="D42" s="17"/>
      <c r="E42" s="17"/>
      <c r="F42" s="17"/>
      <c r="G42" s="35">
        <f t="shared" si="0"/>
        <v>0</v>
      </c>
      <c r="H42" s="17"/>
      <c r="I42" s="35">
        <f t="shared" si="1"/>
        <v>0</v>
      </c>
      <c r="J42" s="17"/>
      <c r="K42" s="17"/>
    </row>
    <row r="43" spans="1:11">
      <c r="A43" s="34">
        <v>53</v>
      </c>
      <c r="B43" s="34" t="s">
        <v>174</v>
      </c>
      <c r="C43" s="17"/>
      <c r="D43" s="17"/>
      <c r="E43" s="17"/>
      <c r="F43" s="17"/>
      <c r="G43" s="35">
        <f t="shared" si="0"/>
        <v>0</v>
      </c>
      <c r="H43" s="17"/>
      <c r="I43" s="35">
        <f t="shared" si="1"/>
        <v>0</v>
      </c>
      <c r="J43" s="17"/>
      <c r="K43" s="17"/>
    </row>
    <row r="44" spans="1:11">
      <c r="A44" s="34">
        <v>55</v>
      </c>
      <c r="B44" s="34" t="s">
        <v>175</v>
      </c>
      <c r="C44" s="17"/>
      <c r="D44" s="17"/>
      <c r="E44" s="17"/>
      <c r="F44" s="17"/>
      <c r="G44" s="35">
        <f t="shared" si="0"/>
        <v>0</v>
      </c>
      <c r="H44" s="17"/>
      <c r="I44" s="35">
        <f t="shared" si="1"/>
        <v>0</v>
      </c>
      <c r="J44" s="17"/>
      <c r="K44" s="17"/>
    </row>
    <row r="45" spans="1:11">
      <c r="A45" s="34">
        <v>56</v>
      </c>
      <c r="B45" s="34" t="s">
        <v>176</v>
      </c>
      <c r="C45" s="17"/>
      <c r="D45" s="17"/>
      <c r="E45" s="17"/>
      <c r="F45" s="17"/>
      <c r="G45" s="35">
        <f t="shared" si="0"/>
        <v>0</v>
      </c>
      <c r="H45" s="17"/>
      <c r="I45" s="35">
        <f t="shared" si="1"/>
        <v>0</v>
      </c>
      <c r="J45" s="17"/>
      <c r="K45" s="17"/>
    </row>
    <row r="46" spans="1:11">
      <c r="A46" s="34">
        <v>57</v>
      </c>
      <c r="B46" s="34" t="s">
        <v>177</v>
      </c>
      <c r="C46" s="17"/>
      <c r="D46" s="17"/>
      <c r="E46" s="17"/>
      <c r="F46" s="17"/>
      <c r="G46" s="35">
        <f t="shared" si="0"/>
        <v>0</v>
      </c>
      <c r="H46" s="17"/>
      <c r="I46" s="35">
        <f t="shared" si="1"/>
        <v>0</v>
      </c>
      <c r="J46" s="17"/>
      <c r="K46" s="17"/>
    </row>
    <row r="47" spans="1:11">
      <c r="A47" s="34">
        <v>58</v>
      </c>
      <c r="B47" s="34" t="s">
        <v>178</v>
      </c>
      <c r="C47" s="17"/>
      <c r="D47" s="17"/>
      <c r="E47" s="17"/>
      <c r="F47" s="17"/>
      <c r="G47" s="35">
        <f t="shared" si="0"/>
        <v>0</v>
      </c>
      <c r="H47" s="17"/>
      <c r="I47" s="35">
        <f t="shared" si="1"/>
        <v>0</v>
      </c>
      <c r="J47" s="17"/>
      <c r="K47" s="17"/>
    </row>
    <row r="48" spans="1:11">
      <c r="A48" s="34">
        <v>59</v>
      </c>
      <c r="B48" s="34" t="s">
        <v>179</v>
      </c>
      <c r="C48" s="17"/>
      <c r="D48" s="17"/>
      <c r="E48" s="17"/>
      <c r="F48" s="17"/>
      <c r="G48" s="35">
        <f t="shared" si="0"/>
        <v>0</v>
      </c>
      <c r="H48" s="17"/>
      <c r="I48" s="35">
        <f t="shared" si="1"/>
        <v>0</v>
      </c>
      <c r="J48" s="17"/>
      <c r="K48" s="17"/>
    </row>
    <row r="49" spans="1:11">
      <c r="A49" s="34">
        <v>70</v>
      </c>
      <c r="B49" s="34" t="s">
        <v>180</v>
      </c>
      <c r="C49" s="17"/>
      <c r="D49" s="17"/>
      <c r="E49" s="17"/>
      <c r="F49" s="17"/>
      <c r="G49" s="35">
        <f t="shared" si="0"/>
        <v>0</v>
      </c>
      <c r="H49" s="17"/>
      <c r="I49" s="35">
        <f t="shared" si="1"/>
        <v>0</v>
      </c>
      <c r="J49" s="17"/>
      <c r="K49" s="17"/>
    </row>
    <row r="50" spans="1:11">
      <c r="A50" s="157"/>
      <c r="B50" s="166"/>
      <c r="C50" s="16"/>
      <c r="D50" s="16"/>
      <c r="E50" s="16"/>
      <c r="F50" s="16"/>
      <c r="G50" s="16"/>
      <c r="H50" s="16"/>
      <c r="I50" s="16"/>
      <c r="J50" s="35"/>
      <c r="K50" s="16"/>
    </row>
    <row r="51" spans="1:11">
      <c r="A51" s="34"/>
      <c r="B51" s="167" t="s">
        <v>86</v>
      </c>
      <c r="C51" s="35">
        <f>SUM(C14:C49)</f>
        <v>0</v>
      </c>
      <c r="D51" s="35">
        <f t="shared" ref="D51:K51" si="2">SUM(D14:D49)</f>
        <v>0</v>
      </c>
      <c r="E51" s="35">
        <f t="shared" si="2"/>
        <v>0</v>
      </c>
      <c r="F51" s="35">
        <f t="shared" si="2"/>
        <v>0</v>
      </c>
      <c r="G51" s="35">
        <f t="shared" si="2"/>
        <v>0</v>
      </c>
      <c r="H51" s="35">
        <f t="shared" si="2"/>
        <v>0</v>
      </c>
      <c r="I51" s="35">
        <f t="shared" si="2"/>
        <v>0</v>
      </c>
      <c r="J51" s="35">
        <f t="shared" si="2"/>
        <v>0</v>
      </c>
      <c r="K51" s="35">
        <f t="shared" si="2"/>
        <v>0</v>
      </c>
    </row>
    <row r="52" spans="1:11">
      <c r="A52" s="157"/>
      <c r="B52" s="16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22.5">
      <c r="A53" s="168" t="s">
        <v>197</v>
      </c>
      <c r="B53" s="159"/>
      <c r="C53" s="169"/>
      <c r="D53" s="169"/>
      <c r="E53" s="169"/>
      <c r="F53" s="169"/>
      <c r="G53" s="169"/>
      <c r="H53" s="169"/>
      <c r="I53" s="169"/>
      <c r="J53" s="169"/>
      <c r="K53" s="156"/>
    </row>
    <row r="54" spans="1:11">
      <c r="A54" s="159"/>
      <c r="B54" s="288" t="s">
        <v>181</v>
      </c>
      <c r="C54" s="288" t="s">
        <v>182</v>
      </c>
      <c r="D54" s="288" t="s">
        <v>183</v>
      </c>
      <c r="E54" s="445" t="s">
        <v>184</v>
      </c>
      <c r="F54" s="445"/>
      <c r="G54" s="445" t="s">
        <v>185</v>
      </c>
      <c r="H54" s="445"/>
      <c r="I54" s="445"/>
      <c r="J54" s="445" t="s">
        <v>15</v>
      </c>
      <c r="K54" s="445"/>
    </row>
    <row r="55" spans="1:11" ht="38.65" customHeight="1">
      <c r="A55" s="159"/>
      <c r="B55" s="37"/>
      <c r="C55" s="308"/>
      <c r="D55" s="308"/>
      <c r="E55" s="456"/>
      <c r="F55" s="457"/>
      <c r="G55" s="458"/>
      <c r="H55" s="459"/>
      <c r="I55" s="460"/>
      <c r="J55" s="461"/>
      <c r="K55" s="462"/>
    </row>
    <row r="56" spans="1:11">
      <c r="A56" s="157"/>
      <c r="B56" s="16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22.5">
      <c r="A57" s="168" t="s">
        <v>186</v>
      </c>
      <c r="B57" s="159"/>
      <c r="C57" s="169"/>
      <c r="D57" s="169"/>
      <c r="E57" s="169"/>
      <c r="F57" s="169"/>
      <c r="G57" s="169"/>
      <c r="H57" s="169"/>
      <c r="I57" s="169"/>
      <c r="J57" s="169"/>
      <c r="K57" s="156"/>
    </row>
    <row r="58" spans="1:11">
      <c r="A58" s="159"/>
      <c r="B58" s="160" t="s">
        <v>187</v>
      </c>
      <c r="C58" s="159"/>
      <c r="D58" s="159"/>
      <c r="E58" s="159"/>
      <c r="F58" s="159"/>
      <c r="G58" s="159"/>
      <c r="H58" s="159"/>
      <c r="I58" s="159"/>
      <c r="J58" s="159"/>
      <c r="K58" s="156"/>
    </row>
    <row r="59" spans="1:11">
      <c r="A59" s="159"/>
      <c r="B59" s="170" t="s">
        <v>130</v>
      </c>
      <c r="C59" s="445" t="s">
        <v>188</v>
      </c>
      <c r="D59" s="445"/>
      <c r="E59" s="445" t="s">
        <v>189</v>
      </c>
      <c r="F59" s="445"/>
      <c r="G59" s="445" t="s">
        <v>190</v>
      </c>
      <c r="H59" s="445"/>
      <c r="I59" s="445"/>
      <c r="J59" s="171" t="s">
        <v>191</v>
      </c>
      <c r="K59" s="171" t="s">
        <v>192</v>
      </c>
    </row>
    <row r="60" spans="1:11" ht="17.100000000000001" customHeight="1">
      <c r="A60" s="157"/>
      <c r="B60" s="309" t="s">
        <v>130</v>
      </c>
      <c r="C60" s="443"/>
      <c r="D60" s="444"/>
      <c r="E60" s="302"/>
      <c r="F60" s="177"/>
      <c r="G60" s="302"/>
      <c r="H60" s="177"/>
      <c r="I60" s="303"/>
      <c r="J60" s="301"/>
      <c r="K60" s="40"/>
    </row>
    <row r="61" spans="1:11" ht="17.100000000000001" customHeight="1">
      <c r="A61" s="157"/>
      <c r="B61" s="309" t="s">
        <v>130</v>
      </c>
      <c r="C61" s="443"/>
      <c r="D61" s="444"/>
      <c r="E61" s="302"/>
      <c r="F61" s="177"/>
      <c r="G61" s="302"/>
      <c r="H61" s="177"/>
      <c r="I61" s="303"/>
      <c r="J61" s="301"/>
      <c r="K61" s="40"/>
    </row>
    <row r="62" spans="1:11">
      <c r="A62" s="157"/>
      <c r="B62" s="166"/>
      <c r="C62" s="16"/>
      <c r="D62" s="16"/>
      <c r="E62" s="16"/>
      <c r="F62" s="16"/>
      <c r="G62" s="16"/>
      <c r="H62" s="16"/>
      <c r="I62" s="16"/>
      <c r="J62" s="16"/>
      <c r="K62" s="16"/>
    </row>
    <row r="63" spans="1:11">
      <c r="A63" s="159"/>
      <c r="B63" s="160" t="s">
        <v>193</v>
      </c>
      <c r="C63" s="159"/>
      <c r="D63" s="159"/>
      <c r="E63" s="159"/>
      <c r="F63" s="159"/>
      <c r="G63" s="159"/>
      <c r="H63" s="159"/>
      <c r="I63" s="159"/>
      <c r="J63" s="156"/>
      <c r="K63" s="156"/>
    </row>
    <row r="64" spans="1:11">
      <c r="A64" s="159"/>
      <c r="B64" s="170" t="s">
        <v>130</v>
      </c>
      <c r="C64" s="445" t="s">
        <v>188</v>
      </c>
      <c r="D64" s="445"/>
      <c r="E64" s="445" t="s">
        <v>189</v>
      </c>
      <c r="F64" s="445"/>
      <c r="G64" s="445" t="s">
        <v>190</v>
      </c>
      <c r="H64" s="445"/>
      <c r="I64" s="445"/>
      <c r="J64" s="171" t="s">
        <v>191</v>
      </c>
      <c r="K64" s="171" t="s">
        <v>192</v>
      </c>
    </row>
    <row r="65" spans="1:11" ht="18" customHeight="1">
      <c r="A65" s="157"/>
      <c r="B65" s="309" t="s">
        <v>130</v>
      </c>
      <c r="C65" s="443"/>
      <c r="D65" s="444"/>
      <c r="E65" s="302"/>
      <c r="F65" s="177"/>
      <c r="G65" s="302"/>
      <c r="H65" s="177"/>
      <c r="I65" s="303"/>
      <c r="J65" s="301"/>
      <c r="K65" s="40"/>
    </row>
    <row r="66" spans="1:11" ht="18" customHeight="1">
      <c r="A66" s="157"/>
      <c r="B66" s="309" t="s">
        <v>130</v>
      </c>
      <c r="C66" s="443"/>
      <c r="D66" s="444"/>
      <c r="E66" s="302"/>
      <c r="F66" s="177"/>
      <c r="G66" s="302"/>
      <c r="H66" s="177"/>
      <c r="I66" s="303"/>
      <c r="J66" s="301"/>
      <c r="K66" s="40"/>
    </row>
    <row r="67" spans="1:11">
      <c r="A67" s="157"/>
      <c r="B67" s="166"/>
      <c r="C67" s="16"/>
      <c r="D67" s="16"/>
      <c r="E67" s="16"/>
      <c r="F67" s="16"/>
      <c r="G67" s="16"/>
      <c r="H67" s="16"/>
      <c r="I67" s="16"/>
      <c r="J67" s="16"/>
      <c r="K67" s="16"/>
    </row>
    <row r="68" spans="1:11">
      <c r="A68" s="159"/>
      <c r="B68" s="173" t="s">
        <v>194</v>
      </c>
      <c r="C68" s="174"/>
      <c r="D68" s="159"/>
      <c r="E68" s="159"/>
      <c r="F68" s="159"/>
      <c r="G68" s="159"/>
      <c r="H68" s="159"/>
      <c r="I68" s="159"/>
      <c r="J68" s="156"/>
      <c r="K68" s="156"/>
    </row>
    <row r="69" spans="1:11">
      <c r="A69" s="159"/>
      <c r="B69" s="170" t="s">
        <v>130</v>
      </c>
      <c r="C69" s="445" t="s">
        <v>188</v>
      </c>
      <c r="D69" s="445"/>
      <c r="E69" s="445" t="s">
        <v>189</v>
      </c>
      <c r="F69" s="445"/>
      <c r="G69" s="445" t="s">
        <v>190</v>
      </c>
      <c r="H69" s="445"/>
      <c r="I69" s="445"/>
      <c r="J69" s="171" t="s">
        <v>191</v>
      </c>
      <c r="K69" s="171" t="s">
        <v>192</v>
      </c>
    </row>
    <row r="70" spans="1:11" ht="24" customHeight="1">
      <c r="A70" s="157"/>
      <c r="B70" s="309" t="s">
        <v>130</v>
      </c>
      <c r="C70" s="443"/>
      <c r="D70" s="444"/>
      <c r="E70" s="302"/>
      <c r="F70" s="177"/>
      <c r="G70" s="302"/>
      <c r="H70" s="177"/>
      <c r="I70" s="303"/>
      <c r="J70" s="301"/>
      <c r="K70" s="40"/>
    </row>
    <row r="71" spans="1:11" ht="24" customHeight="1">
      <c r="A71" s="157"/>
      <c r="B71" s="309" t="s">
        <v>130</v>
      </c>
      <c r="C71" s="443"/>
      <c r="D71" s="444"/>
      <c r="E71" s="302"/>
      <c r="F71" s="177"/>
      <c r="G71" s="302"/>
      <c r="H71" s="177"/>
      <c r="I71" s="303"/>
      <c r="J71" s="301"/>
      <c r="K71" s="40"/>
    </row>
    <row r="72" spans="1:11" ht="24" customHeight="1">
      <c r="A72" s="157"/>
      <c r="B72" s="309" t="s">
        <v>130</v>
      </c>
      <c r="C72" s="443"/>
      <c r="D72" s="444"/>
      <c r="E72" s="302"/>
      <c r="F72" s="177"/>
      <c r="G72" s="302"/>
      <c r="H72" s="177"/>
      <c r="I72" s="303"/>
      <c r="J72" s="301"/>
      <c r="K72" s="40"/>
    </row>
    <row r="73" spans="1:11">
      <c r="A73" s="157"/>
      <c r="B73" s="166"/>
      <c r="C73" s="16"/>
      <c r="D73" s="16"/>
      <c r="E73" s="16"/>
      <c r="F73" s="16"/>
      <c r="G73" s="16"/>
      <c r="H73" s="16"/>
      <c r="I73" s="16"/>
      <c r="J73" s="16"/>
      <c r="K73" s="16"/>
    </row>
    <row r="74" spans="1:11">
      <c r="A74" s="159"/>
      <c r="B74" s="175" t="s">
        <v>195</v>
      </c>
      <c r="C74" s="159"/>
      <c r="D74" s="159"/>
      <c r="E74" s="175" t="s">
        <v>196</v>
      </c>
      <c r="F74" s="159"/>
      <c r="G74" s="159"/>
      <c r="H74" s="159"/>
      <c r="I74" s="159"/>
      <c r="J74" s="159"/>
      <c r="K74" s="156"/>
    </row>
    <row r="75" spans="1:11">
      <c r="A75" s="157"/>
      <c r="B75" s="166"/>
      <c r="C75" s="16"/>
      <c r="D75" s="16"/>
      <c r="E75" s="16"/>
      <c r="F75" s="16"/>
      <c r="G75" s="16"/>
      <c r="H75" s="16"/>
      <c r="I75" s="16"/>
      <c r="J75" s="16"/>
      <c r="K75" s="16"/>
    </row>
  </sheetData>
  <mergeCells count="33">
    <mergeCell ref="E69:F69"/>
    <mergeCell ref="G69:I69"/>
    <mergeCell ref="C59:D59"/>
    <mergeCell ref="E59:F59"/>
    <mergeCell ref="G59:I59"/>
    <mergeCell ref="C64:D64"/>
    <mergeCell ref="E64:F64"/>
    <mergeCell ref="G64:I64"/>
    <mergeCell ref="J11:K11"/>
    <mergeCell ref="E54:F54"/>
    <mergeCell ref="G54:I54"/>
    <mergeCell ref="J54:K54"/>
    <mergeCell ref="E55:F55"/>
    <mergeCell ref="G55:I55"/>
    <mergeCell ref="J55:K55"/>
    <mergeCell ref="G1:K1"/>
    <mergeCell ref="B4:B5"/>
    <mergeCell ref="E4:F4"/>
    <mergeCell ref="H4:H5"/>
    <mergeCell ref="I4:I5"/>
    <mergeCell ref="A11:A12"/>
    <mergeCell ref="B11:B12"/>
    <mergeCell ref="E11:F11"/>
    <mergeCell ref="H11:H12"/>
    <mergeCell ref="I11:I12"/>
    <mergeCell ref="C70:D70"/>
    <mergeCell ref="C71:D71"/>
    <mergeCell ref="C72:D72"/>
    <mergeCell ref="C60:D60"/>
    <mergeCell ref="C61:D61"/>
    <mergeCell ref="C65:D65"/>
    <mergeCell ref="C66:D66"/>
    <mergeCell ref="C69:D69"/>
  </mergeCells>
  <dataValidations count="1">
    <dataValidation type="list" allowBlank="1" showInputMessage="1" showErrorMessage="1" sqref="B60:B61 B65:B66 B70:B72" xr:uid="{00000000-0002-0000-0200-000000000000}">
      <formula1>disciplines1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pageSetUpPr fitToPage="1"/>
  </sheetPr>
  <dimension ref="A2:N73"/>
  <sheetViews>
    <sheetView workbookViewId="0"/>
  </sheetViews>
  <sheetFormatPr baseColWidth="10" defaultColWidth="11.42578125" defaultRowHeight="15"/>
  <cols>
    <col min="1" max="1" width="5.28515625" style="47" customWidth="1"/>
    <col min="2" max="2" width="11.42578125" style="43"/>
    <col min="3" max="3" width="16.7109375" style="43" customWidth="1"/>
    <col min="4" max="7" width="11.42578125" style="43" customWidth="1"/>
    <col min="8" max="9" width="15.7109375" style="43" customWidth="1"/>
    <col min="10" max="10" width="3.42578125" style="43" customWidth="1"/>
    <col min="11" max="13" width="5.7109375" style="43" customWidth="1"/>
    <col min="14" max="16384" width="11.42578125" style="43"/>
  </cols>
  <sheetData>
    <row r="2" spans="1:14" ht="23.25">
      <c r="A2" s="183" t="s">
        <v>198</v>
      </c>
      <c r="C2" s="183"/>
      <c r="D2" s="183"/>
      <c r="E2" s="183"/>
      <c r="F2" s="183"/>
      <c r="G2" s="184"/>
      <c r="H2" s="451">
        <f>+PAGE2!C2</f>
        <v>2023</v>
      </c>
      <c r="I2" s="452"/>
      <c r="J2" s="452"/>
      <c r="K2" s="452"/>
      <c r="L2" s="453"/>
    </row>
    <row r="3" spans="1:14" ht="18" customHeight="1">
      <c r="A3" s="311" t="s">
        <v>212</v>
      </c>
      <c r="C3" s="183"/>
      <c r="D3" s="183"/>
      <c r="E3" s="183"/>
      <c r="F3" s="183"/>
      <c r="G3" s="184"/>
      <c r="H3" s="185"/>
      <c r="I3" s="185"/>
      <c r="J3" s="185"/>
      <c r="K3" s="185"/>
      <c r="L3" s="185"/>
    </row>
    <row r="4" spans="1:14" ht="9" customHeight="1">
      <c r="A4" s="41"/>
      <c r="B4" s="42"/>
      <c r="C4" s="42"/>
      <c r="D4" s="42"/>
      <c r="E4" s="42"/>
    </row>
    <row r="5" spans="1:14">
      <c r="A5" s="44" t="s">
        <v>199</v>
      </c>
      <c r="B5" s="488" t="s">
        <v>200</v>
      </c>
      <c r="C5" s="489"/>
      <c r="D5" s="488" t="s">
        <v>188</v>
      </c>
      <c r="E5" s="489"/>
      <c r="F5" s="488" t="s">
        <v>189</v>
      </c>
      <c r="G5" s="489"/>
      <c r="H5" s="45" t="s">
        <v>201</v>
      </c>
      <c r="I5" s="45"/>
      <c r="J5" s="45"/>
      <c r="K5" s="46" t="s">
        <v>191</v>
      </c>
      <c r="L5" s="46" t="s">
        <v>192</v>
      </c>
      <c r="M5" s="46" t="s">
        <v>202</v>
      </c>
    </row>
    <row r="6" spans="1:14" ht="9" customHeight="1"/>
    <row r="7" spans="1:14" s="42" customFormat="1" ht="18" customHeight="1">
      <c r="A7" s="186">
        <v>1</v>
      </c>
      <c r="B7" s="465" t="s">
        <v>130</v>
      </c>
      <c r="C7" s="466"/>
      <c r="D7" s="463"/>
      <c r="E7" s="464"/>
      <c r="F7" s="302"/>
      <c r="G7" s="177"/>
      <c r="H7" s="302"/>
      <c r="I7" s="177"/>
      <c r="J7" s="303"/>
      <c r="K7" s="178"/>
      <c r="L7" s="179"/>
      <c r="M7" s="180"/>
      <c r="N7" s="304"/>
    </row>
    <row r="8" spans="1:14" s="42" customFormat="1" ht="18" customHeight="1">
      <c r="A8" s="186">
        <v>2</v>
      </c>
      <c r="B8" s="465" t="s">
        <v>130</v>
      </c>
      <c r="C8" s="466"/>
      <c r="D8" s="463"/>
      <c r="E8" s="464"/>
      <c r="F8" s="302"/>
      <c r="G8" s="177"/>
      <c r="H8" s="302"/>
      <c r="I8" s="177"/>
      <c r="J8" s="303"/>
      <c r="K8" s="178"/>
      <c r="L8" s="179"/>
      <c r="M8" s="180"/>
      <c r="N8" s="304"/>
    </row>
    <row r="9" spans="1:14" s="42" customFormat="1" ht="18" customHeight="1">
      <c r="A9" s="186">
        <v>3</v>
      </c>
      <c r="B9" s="465" t="s">
        <v>130</v>
      </c>
      <c r="C9" s="466"/>
      <c r="D9" s="463"/>
      <c r="E9" s="464"/>
      <c r="F9" s="302"/>
      <c r="G9" s="177"/>
      <c r="H9" s="302"/>
      <c r="I9" s="177"/>
      <c r="J9" s="303"/>
      <c r="K9" s="178"/>
      <c r="L9" s="179"/>
      <c r="M9" s="180"/>
      <c r="N9" s="304"/>
    </row>
    <row r="10" spans="1:14" s="42" customFormat="1" ht="18" customHeight="1">
      <c r="A10" s="186">
        <v>4</v>
      </c>
      <c r="B10" s="465" t="s">
        <v>130</v>
      </c>
      <c r="C10" s="466"/>
      <c r="D10" s="463"/>
      <c r="E10" s="464"/>
      <c r="F10" s="302"/>
      <c r="G10" s="177"/>
      <c r="H10" s="302"/>
      <c r="I10" s="177"/>
      <c r="J10" s="303"/>
      <c r="K10" s="178"/>
      <c r="L10" s="179"/>
      <c r="M10" s="180"/>
      <c r="N10" s="304"/>
    </row>
    <row r="11" spans="1:14" s="42" customFormat="1" ht="18" customHeight="1">
      <c r="A11" s="186">
        <v>5</v>
      </c>
      <c r="B11" s="465" t="s">
        <v>130</v>
      </c>
      <c r="C11" s="466"/>
      <c r="D11" s="463"/>
      <c r="E11" s="464"/>
      <c r="F11" s="302"/>
      <c r="G11" s="177"/>
      <c r="H11" s="302"/>
      <c r="I11" s="177"/>
      <c r="J11" s="303"/>
      <c r="K11" s="178"/>
      <c r="L11" s="179"/>
      <c r="M11" s="180"/>
      <c r="N11" s="304"/>
    </row>
    <row r="12" spans="1:14" s="42" customFormat="1" ht="18" customHeight="1">
      <c r="A12" s="186">
        <v>6</v>
      </c>
      <c r="B12" s="465" t="s">
        <v>130</v>
      </c>
      <c r="C12" s="466"/>
      <c r="D12" s="463"/>
      <c r="E12" s="464"/>
      <c r="F12" s="302"/>
      <c r="G12" s="177"/>
      <c r="H12" s="302"/>
      <c r="I12" s="177"/>
      <c r="J12" s="303"/>
      <c r="K12" s="178"/>
      <c r="L12" s="179"/>
      <c r="M12" s="180"/>
      <c r="N12" s="304"/>
    </row>
    <row r="13" spans="1:14" s="42" customFormat="1" ht="18" customHeight="1">
      <c r="A13" s="186">
        <v>7</v>
      </c>
      <c r="B13" s="465" t="s">
        <v>130</v>
      </c>
      <c r="C13" s="466"/>
      <c r="D13" s="463"/>
      <c r="E13" s="464"/>
      <c r="F13" s="302"/>
      <c r="G13" s="177"/>
      <c r="H13" s="302"/>
      <c r="I13" s="177"/>
      <c r="J13" s="303"/>
      <c r="K13" s="178"/>
      <c r="L13" s="179"/>
      <c r="M13" s="180"/>
      <c r="N13" s="304"/>
    </row>
    <row r="14" spans="1:14" s="42" customFormat="1" ht="18" customHeight="1">
      <c r="A14" s="186">
        <v>8</v>
      </c>
      <c r="B14" s="465" t="s">
        <v>130</v>
      </c>
      <c r="C14" s="466"/>
      <c r="D14" s="463"/>
      <c r="E14" s="464"/>
      <c r="F14" s="302"/>
      <c r="G14" s="177"/>
      <c r="H14" s="302"/>
      <c r="I14" s="177"/>
      <c r="J14" s="303"/>
      <c r="K14" s="178"/>
      <c r="L14" s="179"/>
      <c r="M14" s="180"/>
      <c r="N14" s="304"/>
    </row>
    <row r="15" spans="1:14" s="42" customFormat="1" ht="18" customHeight="1">
      <c r="A15" s="186">
        <v>9</v>
      </c>
      <c r="B15" s="465" t="s">
        <v>130</v>
      </c>
      <c r="C15" s="466"/>
      <c r="D15" s="463"/>
      <c r="E15" s="464"/>
      <c r="F15" s="302"/>
      <c r="G15" s="177"/>
      <c r="H15" s="302"/>
      <c r="I15" s="177"/>
      <c r="J15" s="303"/>
      <c r="K15" s="178"/>
      <c r="L15" s="179"/>
      <c r="M15" s="180"/>
      <c r="N15" s="304"/>
    </row>
    <row r="16" spans="1:14" s="42" customFormat="1" ht="18" customHeight="1">
      <c r="A16" s="186">
        <v>10</v>
      </c>
      <c r="B16" s="465" t="s">
        <v>130</v>
      </c>
      <c r="C16" s="466"/>
      <c r="D16" s="463"/>
      <c r="E16" s="464"/>
      <c r="F16" s="302"/>
      <c r="G16" s="177"/>
      <c r="H16" s="302"/>
      <c r="I16" s="177"/>
      <c r="J16" s="303"/>
      <c r="K16" s="178"/>
      <c r="L16" s="179"/>
      <c r="M16" s="180"/>
      <c r="N16" s="304"/>
    </row>
    <row r="17" spans="1:14" s="42" customFormat="1" ht="18" customHeight="1">
      <c r="A17" s="186">
        <v>11</v>
      </c>
      <c r="B17" s="465" t="s">
        <v>130</v>
      </c>
      <c r="C17" s="466"/>
      <c r="D17" s="463"/>
      <c r="E17" s="464"/>
      <c r="F17" s="302"/>
      <c r="G17" s="177"/>
      <c r="H17" s="302"/>
      <c r="I17" s="177"/>
      <c r="J17" s="303"/>
      <c r="K17" s="178"/>
      <c r="L17" s="179"/>
      <c r="M17" s="180"/>
      <c r="N17" s="304"/>
    </row>
    <row r="18" spans="1:14" s="42" customFormat="1" ht="18" customHeight="1">
      <c r="A18" s="186">
        <v>12</v>
      </c>
      <c r="B18" s="465" t="s">
        <v>130</v>
      </c>
      <c r="C18" s="466"/>
      <c r="D18" s="463"/>
      <c r="E18" s="464"/>
      <c r="F18" s="302"/>
      <c r="G18" s="177"/>
      <c r="H18" s="302"/>
      <c r="I18" s="177"/>
      <c r="J18" s="303"/>
      <c r="K18" s="178"/>
      <c r="L18" s="179"/>
      <c r="M18" s="180"/>
      <c r="N18" s="304"/>
    </row>
    <row r="19" spans="1:14" s="42" customFormat="1" ht="18" customHeight="1">
      <c r="A19" s="186">
        <v>13</v>
      </c>
      <c r="B19" s="465" t="s">
        <v>130</v>
      </c>
      <c r="C19" s="466"/>
      <c r="D19" s="463"/>
      <c r="E19" s="464"/>
      <c r="F19" s="302"/>
      <c r="G19" s="177"/>
      <c r="H19" s="302"/>
      <c r="I19" s="177"/>
      <c r="J19" s="303"/>
      <c r="K19" s="178"/>
      <c r="L19" s="179"/>
      <c r="M19" s="180"/>
      <c r="N19" s="304"/>
    </row>
    <row r="20" spans="1:14" s="42" customFormat="1" ht="18" customHeight="1">
      <c r="A20" s="186">
        <v>14</v>
      </c>
      <c r="B20" s="465" t="s">
        <v>130</v>
      </c>
      <c r="C20" s="466"/>
      <c r="D20" s="463"/>
      <c r="E20" s="464"/>
      <c r="F20" s="302"/>
      <c r="G20" s="177"/>
      <c r="H20" s="302"/>
      <c r="I20" s="177"/>
      <c r="J20" s="303"/>
      <c r="K20" s="178"/>
      <c r="L20" s="179"/>
      <c r="M20" s="180"/>
      <c r="N20" s="304"/>
    </row>
    <row r="21" spans="1:14" s="42" customFormat="1" ht="18" customHeight="1">
      <c r="A21" s="186">
        <v>15</v>
      </c>
      <c r="B21" s="465" t="s">
        <v>130</v>
      </c>
      <c r="C21" s="466"/>
      <c r="D21" s="463"/>
      <c r="E21" s="464"/>
      <c r="F21" s="302"/>
      <c r="G21" s="177"/>
      <c r="H21" s="302"/>
      <c r="I21" s="177"/>
      <c r="J21" s="303"/>
      <c r="K21" s="178"/>
      <c r="L21" s="179"/>
      <c r="M21" s="180"/>
      <c r="N21" s="304"/>
    </row>
    <row r="22" spans="1:14" s="42" customFormat="1" ht="18" customHeight="1">
      <c r="A22" s="186">
        <v>16</v>
      </c>
      <c r="B22" s="465" t="s">
        <v>130</v>
      </c>
      <c r="C22" s="466"/>
      <c r="D22" s="463"/>
      <c r="E22" s="464"/>
      <c r="F22" s="302"/>
      <c r="G22" s="177"/>
      <c r="H22" s="302"/>
      <c r="I22" s="177"/>
      <c r="J22" s="303"/>
      <c r="K22" s="178"/>
      <c r="L22" s="179"/>
      <c r="M22" s="180"/>
      <c r="N22" s="304"/>
    </row>
    <row r="23" spans="1:14" s="42" customFormat="1" ht="18" customHeight="1">
      <c r="A23" s="186">
        <v>17</v>
      </c>
      <c r="B23" s="465" t="s">
        <v>130</v>
      </c>
      <c r="C23" s="466"/>
      <c r="D23" s="463"/>
      <c r="E23" s="464"/>
      <c r="F23" s="302"/>
      <c r="G23" s="177"/>
      <c r="H23" s="302"/>
      <c r="I23" s="177"/>
      <c r="J23" s="303"/>
      <c r="K23" s="178"/>
      <c r="L23" s="179"/>
      <c r="M23" s="180"/>
      <c r="N23" s="304"/>
    </row>
    <row r="24" spans="1:14" s="42" customFormat="1" ht="18" customHeight="1">
      <c r="A24" s="186">
        <v>18</v>
      </c>
      <c r="B24" s="465" t="s">
        <v>130</v>
      </c>
      <c r="C24" s="466"/>
      <c r="D24" s="463"/>
      <c r="E24" s="464"/>
      <c r="F24" s="302"/>
      <c r="G24" s="177"/>
      <c r="H24" s="302"/>
      <c r="I24" s="177"/>
      <c r="J24" s="303"/>
      <c r="K24" s="178"/>
      <c r="L24" s="179"/>
      <c r="M24" s="180"/>
      <c r="N24" s="304"/>
    </row>
    <row r="25" spans="1:14" s="42" customFormat="1" ht="18" customHeight="1">
      <c r="A25" s="186">
        <v>19</v>
      </c>
      <c r="B25" s="465" t="s">
        <v>130</v>
      </c>
      <c r="C25" s="466"/>
      <c r="D25" s="463"/>
      <c r="E25" s="464"/>
      <c r="F25" s="302"/>
      <c r="G25" s="177"/>
      <c r="H25" s="302"/>
      <c r="I25" s="177"/>
      <c r="J25" s="303"/>
      <c r="K25" s="178"/>
      <c r="L25" s="179"/>
      <c r="M25" s="180"/>
      <c r="N25" s="304"/>
    </row>
    <row r="26" spans="1:14" s="42" customFormat="1" ht="18" customHeight="1">
      <c r="A26" s="186">
        <v>20</v>
      </c>
      <c r="B26" s="465" t="s">
        <v>130</v>
      </c>
      <c r="C26" s="466"/>
      <c r="D26" s="463"/>
      <c r="E26" s="464"/>
      <c r="F26" s="302"/>
      <c r="G26" s="177"/>
      <c r="H26" s="302"/>
      <c r="I26" s="177"/>
      <c r="J26" s="303"/>
      <c r="K26" s="178"/>
      <c r="L26" s="179"/>
      <c r="M26" s="180"/>
      <c r="N26" s="304"/>
    </row>
    <row r="27" spans="1:14" s="42" customFormat="1" ht="18" customHeight="1">
      <c r="A27" s="186">
        <v>21</v>
      </c>
      <c r="B27" s="465" t="s">
        <v>130</v>
      </c>
      <c r="C27" s="466"/>
      <c r="D27" s="463"/>
      <c r="E27" s="464"/>
      <c r="F27" s="302"/>
      <c r="G27" s="177"/>
      <c r="H27" s="302"/>
      <c r="I27" s="177"/>
      <c r="J27" s="303"/>
      <c r="K27" s="178"/>
      <c r="L27" s="179"/>
      <c r="M27" s="180"/>
      <c r="N27" s="304"/>
    </row>
    <row r="28" spans="1:14" s="42" customFormat="1" ht="18" customHeight="1">
      <c r="A28" s="186">
        <v>22</v>
      </c>
      <c r="B28" s="465" t="s">
        <v>130</v>
      </c>
      <c r="C28" s="466"/>
      <c r="D28" s="463"/>
      <c r="E28" s="464"/>
      <c r="F28" s="302"/>
      <c r="G28" s="177"/>
      <c r="H28" s="302"/>
      <c r="I28" s="177"/>
      <c r="J28" s="303"/>
      <c r="K28" s="178"/>
      <c r="L28" s="179"/>
      <c r="M28" s="180"/>
      <c r="N28" s="304"/>
    </row>
    <row r="29" spans="1:14" s="42" customFormat="1" ht="18" customHeight="1">
      <c r="A29" s="186">
        <v>23</v>
      </c>
      <c r="B29" s="465" t="s">
        <v>130</v>
      </c>
      <c r="C29" s="466"/>
      <c r="D29" s="463"/>
      <c r="E29" s="464"/>
      <c r="F29" s="302"/>
      <c r="G29" s="177"/>
      <c r="H29" s="302"/>
      <c r="I29" s="177"/>
      <c r="J29" s="303"/>
      <c r="K29" s="178"/>
      <c r="L29" s="179"/>
      <c r="M29" s="180"/>
      <c r="N29" s="304"/>
    </row>
    <row r="30" spans="1:14" s="42" customFormat="1" ht="18" customHeight="1">
      <c r="A30" s="186">
        <v>24</v>
      </c>
      <c r="B30" s="465" t="s">
        <v>130</v>
      </c>
      <c r="C30" s="466"/>
      <c r="D30" s="463"/>
      <c r="E30" s="464"/>
      <c r="F30" s="302"/>
      <c r="G30" s="177"/>
      <c r="H30" s="302"/>
      <c r="I30" s="177"/>
      <c r="J30" s="303"/>
      <c r="K30" s="178"/>
      <c r="L30" s="179"/>
      <c r="M30" s="180"/>
      <c r="N30" s="304"/>
    </row>
    <row r="31" spans="1:14" s="42" customFormat="1" ht="18" customHeight="1">
      <c r="A31" s="186">
        <v>25</v>
      </c>
      <c r="B31" s="465" t="s">
        <v>130</v>
      </c>
      <c r="C31" s="466"/>
      <c r="D31" s="463"/>
      <c r="E31" s="464"/>
      <c r="F31" s="302"/>
      <c r="G31" s="177"/>
      <c r="H31" s="302"/>
      <c r="I31" s="177"/>
      <c r="J31" s="303"/>
      <c r="K31" s="178"/>
      <c r="L31" s="179"/>
      <c r="M31" s="180"/>
      <c r="N31" s="304"/>
    </row>
    <row r="32" spans="1:14" s="42" customFormat="1" ht="18" customHeight="1">
      <c r="A32" s="186">
        <v>26</v>
      </c>
      <c r="B32" s="465" t="s">
        <v>130</v>
      </c>
      <c r="C32" s="466"/>
      <c r="D32" s="463"/>
      <c r="E32" s="464"/>
      <c r="F32" s="302"/>
      <c r="G32" s="177"/>
      <c r="H32" s="302"/>
      <c r="I32" s="177"/>
      <c r="J32" s="303"/>
      <c r="K32" s="178"/>
      <c r="L32" s="179"/>
      <c r="M32" s="180"/>
      <c r="N32" s="304"/>
    </row>
    <row r="33" spans="1:14" s="42" customFormat="1" ht="18" customHeight="1">
      <c r="A33" s="186">
        <v>27</v>
      </c>
      <c r="B33" s="465" t="s">
        <v>130</v>
      </c>
      <c r="C33" s="466"/>
      <c r="D33" s="463"/>
      <c r="E33" s="464"/>
      <c r="F33" s="302"/>
      <c r="G33" s="177"/>
      <c r="H33" s="302"/>
      <c r="I33" s="177"/>
      <c r="J33" s="303"/>
      <c r="K33" s="178"/>
      <c r="L33" s="179"/>
      <c r="M33" s="180"/>
      <c r="N33" s="304"/>
    </row>
    <row r="34" spans="1:14" s="42" customFormat="1" ht="18" customHeight="1">
      <c r="A34" s="186">
        <v>28</v>
      </c>
      <c r="B34" s="465" t="s">
        <v>130</v>
      </c>
      <c r="C34" s="466"/>
      <c r="D34" s="463"/>
      <c r="E34" s="464"/>
      <c r="F34" s="302"/>
      <c r="G34" s="177"/>
      <c r="H34" s="302"/>
      <c r="I34" s="177"/>
      <c r="J34" s="303"/>
      <c r="K34" s="178"/>
      <c r="L34" s="179"/>
      <c r="M34" s="180"/>
      <c r="N34" s="304"/>
    </row>
    <row r="35" spans="1:14" s="42" customFormat="1" ht="18" customHeight="1">
      <c r="A35" s="186">
        <v>29</v>
      </c>
      <c r="B35" s="465" t="s">
        <v>130</v>
      </c>
      <c r="C35" s="466"/>
      <c r="D35" s="463"/>
      <c r="E35" s="464"/>
      <c r="F35" s="302"/>
      <c r="G35" s="177"/>
      <c r="H35" s="302"/>
      <c r="I35" s="177"/>
      <c r="J35" s="303"/>
      <c r="K35" s="178"/>
      <c r="L35" s="179"/>
      <c r="M35" s="180"/>
      <c r="N35" s="304"/>
    </row>
    <row r="36" spans="1:14">
      <c r="A36" s="467" t="s">
        <v>316</v>
      </c>
      <c r="B36" s="468"/>
      <c r="C36" s="468"/>
      <c r="D36" s="468"/>
      <c r="E36" s="468"/>
      <c r="F36" s="468"/>
      <c r="G36" s="468"/>
      <c r="H36" s="468"/>
      <c r="I36" s="468"/>
      <c r="J36" s="469"/>
      <c r="K36" s="305">
        <f>SUM(K7:K35)</f>
        <v>0</v>
      </c>
      <c r="L36" s="305">
        <f>SUM(L7:L35)</f>
        <v>0</v>
      </c>
      <c r="M36" s="305">
        <f>SUM(M7:M35)</f>
        <v>0</v>
      </c>
    </row>
    <row r="37" spans="1:14">
      <c r="A37" s="490" t="s">
        <v>203</v>
      </c>
      <c r="B37" s="490"/>
      <c r="C37" s="490"/>
      <c r="D37" s="490"/>
      <c r="E37" s="490"/>
      <c r="F37" s="187"/>
      <c r="G37" s="187"/>
      <c r="H37" s="188" t="s">
        <v>204</v>
      </c>
      <c r="I37" s="187"/>
    </row>
    <row r="38" spans="1:14">
      <c r="A38" s="490" t="s">
        <v>205</v>
      </c>
      <c r="B38" s="490"/>
      <c r="C38" s="490"/>
      <c r="D38" s="490"/>
      <c r="E38" s="490"/>
      <c r="F38" s="187"/>
      <c r="G38" s="187"/>
      <c r="H38" s="187" t="s">
        <v>317</v>
      </c>
      <c r="I38" s="187"/>
    </row>
    <row r="40" spans="1:14" ht="22.5">
      <c r="A40" s="491" t="s">
        <v>206</v>
      </c>
      <c r="B40" s="491"/>
      <c r="C40" s="491"/>
      <c r="D40" s="491"/>
      <c r="E40" s="491"/>
      <c r="F40" s="491"/>
      <c r="G40" s="168"/>
      <c r="H40" s="286" t="s">
        <v>319</v>
      </c>
      <c r="I40" s="189"/>
      <c r="J40" s="189"/>
    </row>
    <row r="41" spans="1:14">
      <c r="H41" s="472" t="s">
        <v>213</v>
      </c>
      <c r="I41" s="472"/>
      <c r="J41" s="472"/>
      <c r="K41" s="472"/>
      <c r="L41" s="472"/>
      <c r="M41" s="472"/>
    </row>
    <row r="42" spans="1:14">
      <c r="A42" s="492" t="s">
        <v>207</v>
      </c>
      <c r="B42" s="493"/>
      <c r="C42" s="493"/>
      <c r="D42" s="493"/>
      <c r="E42" s="493"/>
      <c r="F42" s="493"/>
      <c r="G42" s="190"/>
      <c r="H42" s="498"/>
      <c r="I42" s="499"/>
      <c r="J42" s="499"/>
      <c r="K42" s="499"/>
      <c r="L42" s="499"/>
      <c r="M42" s="500"/>
    </row>
    <row r="43" spans="1:14">
      <c r="A43" s="483"/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84"/>
    </row>
    <row r="44" spans="1:14">
      <c r="A44" s="483"/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84"/>
    </row>
    <row r="45" spans="1:14">
      <c r="A45" s="483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84"/>
    </row>
    <row r="46" spans="1:14">
      <c r="A46" s="483"/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84"/>
    </row>
    <row r="47" spans="1:14">
      <c r="A47" s="483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84"/>
    </row>
    <row r="48" spans="1:14">
      <c r="A48" s="483"/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84"/>
    </row>
    <row r="49" spans="1:13">
      <c r="A49" s="483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84"/>
    </row>
    <row r="50" spans="1:13">
      <c r="A50" s="485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7"/>
    </row>
    <row r="52" spans="1:13" ht="22.5">
      <c r="A52" s="482" t="s">
        <v>208</v>
      </c>
      <c r="B52" s="482"/>
      <c r="C52" s="482"/>
      <c r="D52" s="482"/>
      <c r="E52" s="191"/>
      <c r="F52" s="192"/>
      <c r="G52" s="192"/>
      <c r="H52" s="192"/>
      <c r="I52" s="192"/>
      <c r="J52" s="192"/>
      <c r="K52" s="192"/>
      <c r="L52" s="192"/>
      <c r="M52" s="192"/>
    </row>
    <row r="53" spans="1:13">
      <c r="A53" s="41"/>
      <c r="B53" s="42"/>
      <c r="C53" s="42"/>
      <c r="D53" s="42"/>
      <c r="E53" s="42"/>
    </row>
    <row r="54" spans="1:13">
      <c r="A54" s="467" t="s">
        <v>209</v>
      </c>
      <c r="B54" s="468"/>
      <c r="C54" s="468"/>
      <c r="D54" s="468"/>
      <c r="E54" s="469"/>
      <c r="F54" s="193" t="s">
        <v>210</v>
      </c>
      <c r="G54" s="193"/>
      <c r="H54" s="193"/>
      <c r="I54" s="193" t="s">
        <v>211</v>
      </c>
      <c r="J54" s="194"/>
      <c r="K54" s="194"/>
      <c r="L54" s="193"/>
      <c r="M54" s="193"/>
    </row>
    <row r="55" spans="1:13" ht="15.75" thickBot="1">
      <c r="A55" s="41"/>
      <c r="B55" s="42"/>
      <c r="C55" s="42"/>
      <c r="D55" s="42"/>
      <c r="E55" s="42"/>
    </row>
    <row r="56" spans="1:13">
      <c r="A56" s="473"/>
      <c r="B56" s="474"/>
      <c r="C56" s="474"/>
      <c r="D56" s="474"/>
      <c r="E56" s="475"/>
      <c r="F56" s="473"/>
      <c r="G56" s="474"/>
      <c r="H56" s="475"/>
      <c r="I56" s="473"/>
      <c r="J56" s="474"/>
      <c r="K56" s="474"/>
      <c r="L56" s="474"/>
      <c r="M56" s="475"/>
    </row>
    <row r="57" spans="1:13">
      <c r="A57" s="476"/>
      <c r="B57" s="477"/>
      <c r="C57" s="477"/>
      <c r="D57" s="477"/>
      <c r="E57" s="478"/>
      <c r="F57" s="476"/>
      <c r="G57" s="477"/>
      <c r="H57" s="478"/>
      <c r="I57" s="476"/>
      <c r="J57" s="477"/>
      <c r="K57" s="477"/>
      <c r="L57" s="477"/>
      <c r="M57" s="478"/>
    </row>
    <row r="58" spans="1:13">
      <c r="A58" s="476"/>
      <c r="B58" s="477"/>
      <c r="C58" s="477"/>
      <c r="D58" s="477"/>
      <c r="E58" s="478"/>
      <c r="F58" s="476"/>
      <c r="G58" s="477"/>
      <c r="H58" s="478"/>
      <c r="I58" s="476"/>
      <c r="J58" s="477"/>
      <c r="K58" s="477"/>
      <c r="L58" s="477"/>
      <c r="M58" s="478"/>
    </row>
    <row r="59" spans="1:13">
      <c r="A59" s="476"/>
      <c r="B59" s="477"/>
      <c r="C59" s="477"/>
      <c r="D59" s="477"/>
      <c r="E59" s="478"/>
      <c r="F59" s="476"/>
      <c r="G59" s="477"/>
      <c r="H59" s="478"/>
      <c r="I59" s="476"/>
      <c r="J59" s="477"/>
      <c r="K59" s="477"/>
      <c r="L59" s="477"/>
      <c r="M59" s="478"/>
    </row>
    <row r="60" spans="1:13">
      <c r="A60" s="476"/>
      <c r="B60" s="477"/>
      <c r="C60" s="477"/>
      <c r="D60" s="477"/>
      <c r="E60" s="478"/>
      <c r="F60" s="476"/>
      <c r="G60" s="477"/>
      <c r="H60" s="478"/>
      <c r="I60" s="476"/>
      <c r="J60" s="477"/>
      <c r="K60" s="477"/>
      <c r="L60" s="477"/>
      <c r="M60" s="478"/>
    </row>
    <row r="61" spans="1:13">
      <c r="A61" s="476"/>
      <c r="B61" s="477"/>
      <c r="C61" s="477"/>
      <c r="D61" s="477"/>
      <c r="E61" s="478"/>
      <c r="F61" s="476"/>
      <c r="G61" s="477"/>
      <c r="H61" s="478"/>
      <c r="I61" s="476"/>
      <c r="J61" s="477"/>
      <c r="K61" s="477"/>
      <c r="L61" s="477"/>
      <c r="M61" s="478"/>
    </row>
    <row r="62" spans="1:13">
      <c r="A62" s="476"/>
      <c r="B62" s="477"/>
      <c r="C62" s="477"/>
      <c r="D62" s="477"/>
      <c r="E62" s="478"/>
      <c r="F62" s="476"/>
      <c r="G62" s="477"/>
      <c r="H62" s="478"/>
      <c r="I62" s="476"/>
      <c r="J62" s="477"/>
      <c r="K62" s="477"/>
      <c r="L62" s="477"/>
      <c r="M62" s="478"/>
    </row>
    <row r="63" spans="1:13">
      <c r="A63" s="476"/>
      <c r="B63" s="477"/>
      <c r="C63" s="477"/>
      <c r="D63" s="477"/>
      <c r="E63" s="478"/>
      <c r="F63" s="476"/>
      <c r="G63" s="477"/>
      <c r="H63" s="478"/>
      <c r="I63" s="476"/>
      <c r="J63" s="477"/>
      <c r="K63" s="477"/>
      <c r="L63" s="477"/>
      <c r="M63" s="478"/>
    </row>
    <row r="64" spans="1:13">
      <c r="A64" s="476"/>
      <c r="B64" s="477"/>
      <c r="C64" s="477"/>
      <c r="D64" s="477"/>
      <c r="E64" s="478"/>
      <c r="F64" s="476"/>
      <c r="G64" s="477"/>
      <c r="H64" s="478"/>
      <c r="I64" s="476"/>
      <c r="J64" s="477"/>
      <c r="K64" s="477"/>
      <c r="L64" s="477"/>
      <c r="M64" s="478"/>
    </row>
    <row r="65" spans="1:13">
      <c r="A65" s="476"/>
      <c r="B65" s="477"/>
      <c r="C65" s="477"/>
      <c r="D65" s="477"/>
      <c r="E65" s="478"/>
      <c r="F65" s="476"/>
      <c r="G65" s="477"/>
      <c r="H65" s="478"/>
      <c r="I65" s="476"/>
      <c r="J65" s="477"/>
      <c r="K65" s="477"/>
      <c r="L65" s="477"/>
      <c r="M65" s="478"/>
    </row>
    <row r="66" spans="1:13">
      <c r="A66" s="476"/>
      <c r="B66" s="477"/>
      <c r="C66" s="477"/>
      <c r="D66" s="477"/>
      <c r="E66" s="478"/>
      <c r="F66" s="476"/>
      <c r="G66" s="477"/>
      <c r="H66" s="478"/>
      <c r="I66" s="476"/>
      <c r="J66" s="477"/>
      <c r="K66" s="477"/>
      <c r="L66" s="477"/>
      <c r="M66" s="478"/>
    </row>
    <row r="67" spans="1:13" ht="15.75" thickBot="1">
      <c r="A67" s="479"/>
      <c r="B67" s="480"/>
      <c r="C67" s="480"/>
      <c r="D67" s="480"/>
      <c r="E67" s="481"/>
      <c r="F67" s="479"/>
      <c r="G67" s="480"/>
      <c r="H67" s="481"/>
      <c r="I67" s="479"/>
      <c r="J67" s="480"/>
      <c r="K67" s="480"/>
      <c r="L67" s="480"/>
      <c r="M67" s="481"/>
    </row>
    <row r="68" spans="1:13">
      <c r="A68" s="41"/>
      <c r="B68" s="42"/>
      <c r="C68" s="42"/>
      <c r="D68" s="42"/>
      <c r="E68" s="42"/>
    </row>
    <row r="69" spans="1:13" ht="15.75" thickBot="1">
      <c r="A69" s="41"/>
      <c r="B69" s="42"/>
      <c r="C69" s="42"/>
      <c r="D69" s="42"/>
      <c r="E69" s="42"/>
    </row>
    <row r="70" spans="1:13" ht="18" customHeight="1">
      <c r="A70" s="195" t="s">
        <v>268</v>
      </c>
      <c r="B70" s="196"/>
      <c r="C70" s="507"/>
      <c r="D70" s="508"/>
      <c r="E70" s="509"/>
      <c r="F70" s="507"/>
      <c r="G70" s="508"/>
      <c r="H70" s="509"/>
      <c r="I70" s="510" t="s">
        <v>674</v>
      </c>
      <c r="J70" s="511"/>
      <c r="K70" s="511"/>
      <c r="L70" s="511"/>
      <c r="M70" s="512"/>
    </row>
    <row r="71" spans="1:13" ht="18" customHeight="1">
      <c r="A71" s="470" t="s">
        <v>220</v>
      </c>
      <c r="B71" s="471"/>
      <c r="C71" s="513"/>
      <c r="D71" s="502"/>
      <c r="E71" s="503"/>
      <c r="F71" s="501"/>
      <c r="G71" s="502"/>
      <c r="H71" s="503"/>
      <c r="I71" s="501" t="s">
        <v>675</v>
      </c>
      <c r="J71" s="502"/>
      <c r="K71" s="502"/>
      <c r="L71" s="502"/>
      <c r="M71" s="503"/>
    </row>
    <row r="72" spans="1:13" ht="18" customHeight="1" thickBot="1">
      <c r="A72" s="197" t="s">
        <v>244</v>
      </c>
      <c r="B72" s="198"/>
      <c r="C72" s="494"/>
      <c r="D72" s="495"/>
      <c r="E72" s="496"/>
      <c r="F72" s="497"/>
      <c r="G72" s="495"/>
      <c r="H72" s="496"/>
      <c r="I72" s="504"/>
      <c r="J72" s="505"/>
      <c r="K72" s="505"/>
      <c r="L72" s="505"/>
      <c r="M72" s="506"/>
    </row>
    <row r="73" spans="1:13">
      <c r="A73" s="41"/>
      <c r="B73" s="42"/>
      <c r="C73" s="42"/>
      <c r="D73" s="42"/>
      <c r="E73" s="42"/>
    </row>
  </sheetData>
  <mergeCells count="85">
    <mergeCell ref="C72:E72"/>
    <mergeCell ref="F72:H72"/>
    <mergeCell ref="H42:M42"/>
    <mergeCell ref="I71:M71"/>
    <mergeCell ref="I72:M72"/>
    <mergeCell ref="C70:E70"/>
    <mergeCell ref="F70:H70"/>
    <mergeCell ref="I70:M70"/>
    <mergeCell ref="C71:E71"/>
    <mergeCell ref="F71:H71"/>
    <mergeCell ref="A71:B71"/>
    <mergeCell ref="H2:L2"/>
    <mergeCell ref="H41:M41"/>
    <mergeCell ref="A56:E67"/>
    <mergeCell ref="F56:H67"/>
    <mergeCell ref="I56:M67"/>
    <mergeCell ref="A52:D52"/>
    <mergeCell ref="A54:E54"/>
    <mergeCell ref="A43:M50"/>
    <mergeCell ref="B5:C5"/>
    <mergeCell ref="D5:E5"/>
    <mergeCell ref="F5:G5"/>
    <mergeCell ref="A37:E37"/>
    <mergeCell ref="A38:E38"/>
    <mergeCell ref="A40:F40"/>
    <mergeCell ref="A42:F42"/>
    <mergeCell ref="B34:C34"/>
    <mergeCell ref="B35:C35"/>
    <mergeCell ref="D7:E7"/>
    <mergeCell ref="B31:C31"/>
    <mergeCell ref="A36:J36"/>
    <mergeCell ref="B28:C28"/>
    <mergeCell ref="B29:C29"/>
    <mergeCell ref="B30:C30"/>
    <mergeCell ref="B32:C32"/>
    <mergeCell ref="B33:C33"/>
    <mergeCell ref="D32:E32"/>
    <mergeCell ref="B23:C23"/>
    <mergeCell ref="B24:C24"/>
    <mergeCell ref="B25:C25"/>
    <mergeCell ref="B26:C26"/>
    <mergeCell ref="B27:C27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3:E33"/>
    <mergeCell ref="D34:E34"/>
    <mergeCell ref="D35:E35"/>
    <mergeCell ref="D28:E28"/>
    <mergeCell ref="D29:E29"/>
    <mergeCell ref="D30:E30"/>
    <mergeCell ref="D31:E31"/>
  </mergeCells>
  <dataValidations count="2">
    <dataValidation type="list" allowBlank="1" showInputMessage="1" showErrorMessage="1" sqref="H40" xr:uid="{00000000-0002-0000-0300-000000000000}">
      <formula1>APPROB</formula1>
    </dataValidation>
    <dataValidation type="list" allowBlank="1" showInputMessage="1" showErrorMessage="1" sqref="B7:C35" xr:uid="{00000000-0002-0000-0300-000001000000}">
      <formula1>disciplines1</formula1>
    </dataValidation>
  </dataValidations>
  <pageMargins left="0.41" right="0.70866141732283472" top="0.27559055118110237" bottom="0.27559055118110237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8">
    <pageSetUpPr fitToPage="1"/>
  </sheetPr>
  <dimension ref="A2:I99"/>
  <sheetViews>
    <sheetView zoomScaleNormal="100" workbookViewId="0"/>
  </sheetViews>
  <sheetFormatPr baseColWidth="10" defaultColWidth="11.42578125" defaultRowHeight="15.75"/>
  <cols>
    <col min="1" max="1" width="25" style="96" bestFit="1" customWidth="1"/>
    <col min="2" max="2" width="49.7109375" style="95" customWidth="1"/>
    <col min="3" max="3" width="11.42578125" style="95"/>
    <col min="4" max="4" width="11.7109375" style="95" customWidth="1"/>
    <col min="5" max="5" width="12.28515625" style="95" customWidth="1"/>
    <col min="6" max="6" width="2" style="95" customWidth="1"/>
    <col min="7" max="16384" width="11.42578125" style="95"/>
  </cols>
  <sheetData>
    <row r="2" spans="1:9" ht="23.25">
      <c r="A2" s="530" t="s">
        <v>676</v>
      </c>
      <c r="B2" s="530"/>
      <c r="C2" s="530"/>
      <c r="D2" s="530"/>
      <c r="E2" s="530"/>
      <c r="F2" s="94"/>
      <c r="G2" s="94"/>
      <c r="H2" s="94"/>
      <c r="I2" s="94"/>
    </row>
    <row r="3" spans="1:9" ht="9" customHeight="1"/>
    <row r="4" spans="1:9" ht="20.100000000000001" customHeight="1">
      <c r="A4" s="96" t="s">
        <v>259</v>
      </c>
      <c r="B4" s="515" t="s">
        <v>310</v>
      </c>
      <c r="C4" s="516"/>
      <c r="D4" s="516"/>
      <c r="E4" s="517"/>
      <c r="F4" s="97"/>
      <c r="G4" s="98"/>
      <c r="H4" s="98"/>
      <c r="I4" s="98"/>
    </row>
    <row r="5" spans="1:9" ht="20.100000000000001" customHeight="1">
      <c r="A5" s="96" t="s">
        <v>260</v>
      </c>
      <c r="B5" s="524" t="str">
        <f>+PAGE1!B11</f>
        <v>Club de l'amitié des cheminots de Creil Nogent</v>
      </c>
      <c r="C5" s="525"/>
      <c r="D5" s="525"/>
      <c r="E5" s="526"/>
      <c r="F5" s="97"/>
      <c r="G5" s="98"/>
      <c r="H5" s="98"/>
      <c r="I5" s="98"/>
    </row>
    <row r="6" spans="1:9" ht="20.100000000000001" customHeight="1">
      <c r="A6" s="96" t="s">
        <v>2</v>
      </c>
      <c r="B6" s="521" t="str">
        <f>+PAGE1!B12</f>
        <v>2 1 01 A</v>
      </c>
      <c r="C6" s="522"/>
      <c r="D6" s="522"/>
      <c r="E6" s="523"/>
      <c r="F6" s="97"/>
      <c r="G6" s="98"/>
      <c r="H6" s="98"/>
      <c r="I6" s="98"/>
    </row>
    <row r="7" spans="1:9" ht="9" customHeight="1"/>
    <row r="8" spans="1:9" ht="20.100000000000001" customHeight="1">
      <c r="A8" s="518" t="s">
        <v>261</v>
      </c>
      <c r="B8" s="519"/>
      <c r="C8" s="520"/>
      <c r="D8" s="518" t="s">
        <v>262</v>
      </c>
      <c r="E8" s="520"/>
      <c r="F8" s="97"/>
      <c r="G8" s="98"/>
      <c r="H8" s="98"/>
      <c r="I8" s="98"/>
    </row>
    <row r="9" spans="1:9" s="102" customFormat="1" ht="20.100000000000001" customHeight="1">
      <c r="A9" s="99" t="s">
        <v>263</v>
      </c>
      <c r="B9" s="99" t="s">
        <v>264</v>
      </c>
      <c r="C9" s="99" t="s">
        <v>265</v>
      </c>
      <c r="D9" s="99" t="s">
        <v>266</v>
      </c>
      <c r="E9" s="99" t="s">
        <v>267</v>
      </c>
      <c r="F9" s="100"/>
      <c r="G9" s="101"/>
      <c r="H9" s="101"/>
      <c r="I9" s="101"/>
    </row>
    <row r="10" spans="1:9" ht="9" customHeight="1">
      <c r="B10" s="297"/>
    </row>
    <row r="11" spans="1:9" ht="31.15" customHeight="1">
      <c r="A11" s="280"/>
      <c r="B11" s="298"/>
      <c r="C11" s="281"/>
      <c r="D11" s="296"/>
      <c r="E11" s="296"/>
      <c r="F11" s="97"/>
      <c r="G11" s="98"/>
      <c r="H11" s="98"/>
      <c r="I11" s="98"/>
    </row>
    <row r="12" spans="1:9" ht="31.15" customHeight="1">
      <c r="A12" s="280"/>
      <c r="B12" s="298"/>
      <c r="C12" s="281"/>
      <c r="D12" s="296"/>
      <c r="E12" s="296"/>
      <c r="F12" s="97"/>
      <c r="G12" s="98"/>
      <c r="H12" s="98"/>
      <c r="I12" s="98"/>
    </row>
    <row r="13" spans="1:9" ht="31.15" customHeight="1">
      <c r="A13" s="280"/>
      <c r="B13" s="298"/>
      <c r="C13" s="281"/>
      <c r="D13" s="296"/>
      <c r="E13" s="296"/>
      <c r="F13" s="97"/>
      <c r="G13" s="98"/>
      <c r="H13" s="98"/>
      <c r="I13" s="98"/>
    </row>
    <row r="14" spans="1:9" ht="31.15" customHeight="1">
      <c r="A14" s="280"/>
      <c r="B14" s="298"/>
      <c r="C14" s="281"/>
      <c r="D14" s="296"/>
      <c r="E14" s="296"/>
      <c r="F14" s="97"/>
      <c r="G14" s="98"/>
      <c r="H14" s="98"/>
      <c r="I14" s="98"/>
    </row>
    <row r="15" spans="1:9" ht="31.15" customHeight="1">
      <c r="A15" s="280"/>
      <c r="B15" s="298"/>
      <c r="C15" s="281"/>
      <c r="D15" s="296"/>
      <c r="E15" s="296"/>
      <c r="F15" s="97"/>
      <c r="G15" s="98"/>
      <c r="H15" s="98"/>
      <c r="I15" s="98"/>
    </row>
    <row r="16" spans="1:9" ht="31.15" customHeight="1">
      <c r="A16" s="280"/>
      <c r="B16" s="298"/>
      <c r="C16" s="281"/>
      <c r="D16" s="296"/>
      <c r="E16" s="296"/>
      <c r="F16" s="97"/>
      <c r="G16" s="98"/>
      <c r="H16" s="103"/>
      <c r="I16" s="98"/>
    </row>
    <row r="17" spans="1:9" ht="31.15" customHeight="1">
      <c r="A17" s="280"/>
      <c r="B17" s="298"/>
      <c r="C17" s="281"/>
      <c r="D17" s="296"/>
      <c r="E17" s="296"/>
      <c r="F17" s="97"/>
      <c r="G17" s="98"/>
      <c r="H17" s="98"/>
      <c r="I17" s="98"/>
    </row>
    <row r="18" spans="1:9" ht="31.15" customHeight="1">
      <c r="A18" s="280"/>
      <c r="B18" s="298"/>
      <c r="C18" s="281"/>
      <c r="D18" s="296"/>
      <c r="E18" s="296"/>
      <c r="F18" s="97"/>
      <c r="G18" s="98"/>
      <c r="H18" s="98"/>
      <c r="I18" s="98"/>
    </row>
    <row r="19" spans="1:9" ht="31.15" customHeight="1">
      <c r="A19" s="280"/>
      <c r="B19" s="298"/>
      <c r="C19" s="281"/>
      <c r="D19" s="296"/>
      <c r="E19" s="296"/>
      <c r="F19" s="97"/>
      <c r="G19" s="98"/>
      <c r="H19" s="98"/>
      <c r="I19" s="98"/>
    </row>
    <row r="20" spans="1:9" ht="31.15" customHeight="1">
      <c r="A20" s="280"/>
      <c r="B20" s="298"/>
      <c r="C20" s="281"/>
      <c r="D20" s="296"/>
      <c r="E20" s="296"/>
      <c r="F20" s="97"/>
      <c r="G20" s="98"/>
      <c r="H20" s="98"/>
      <c r="I20" s="98"/>
    </row>
    <row r="21" spans="1:9" ht="31.15" customHeight="1">
      <c r="A21" s="280"/>
      <c r="B21" s="298"/>
      <c r="C21" s="281"/>
      <c r="D21" s="296"/>
      <c r="E21" s="296"/>
      <c r="F21" s="97"/>
      <c r="G21" s="98"/>
      <c r="H21" s="98"/>
      <c r="I21" s="98"/>
    </row>
    <row r="22" spans="1:9" ht="31.15" customHeight="1">
      <c r="A22" s="280"/>
      <c r="B22" s="298"/>
      <c r="C22" s="281"/>
      <c r="D22" s="296"/>
      <c r="E22" s="296"/>
      <c r="F22" s="97"/>
      <c r="G22" s="98"/>
      <c r="H22" s="98"/>
      <c r="I22" s="98"/>
    </row>
    <row r="23" spans="1:9" ht="31.15" customHeight="1">
      <c r="A23" s="280"/>
      <c r="B23" s="298"/>
      <c r="C23" s="281"/>
      <c r="D23" s="296"/>
      <c r="E23" s="296"/>
      <c r="F23" s="97"/>
      <c r="G23" s="98"/>
      <c r="H23" s="98"/>
      <c r="I23" s="98"/>
    </row>
    <row r="24" spans="1:9" ht="31.15" customHeight="1">
      <c r="A24" s="280"/>
      <c r="B24" s="298"/>
      <c r="C24" s="281"/>
      <c r="D24" s="296"/>
      <c r="E24" s="296"/>
      <c r="F24" s="97"/>
      <c r="G24" s="98"/>
      <c r="H24" s="98"/>
      <c r="I24" s="98"/>
    </row>
    <row r="25" spans="1:9" ht="31.15" customHeight="1">
      <c r="A25" s="280"/>
      <c r="B25" s="298"/>
      <c r="C25" s="281"/>
      <c r="D25" s="296"/>
      <c r="E25" s="296"/>
      <c r="F25" s="97"/>
      <c r="G25" s="98"/>
      <c r="H25" s="98"/>
      <c r="I25" s="98"/>
    </row>
    <row r="26" spans="1:9" s="106" customFormat="1" ht="31.15" customHeight="1">
      <c r="A26" s="282"/>
      <c r="B26" s="299"/>
      <c r="C26" s="281"/>
      <c r="D26" s="296"/>
      <c r="E26" s="296"/>
      <c r="F26" s="104"/>
      <c r="G26" s="105"/>
      <c r="H26" s="105"/>
      <c r="I26" s="105"/>
    </row>
    <row r="27" spans="1:9" s="106" customFormat="1" ht="31.15" customHeight="1">
      <c r="A27" s="280"/>
      <c r="B27" s="298"/>
      <c r="C27" s="281"/>
      <c r="D27" s="296"/>
      <c r="E27" s="296"/>
      <c r="F27" s="107"/>
      <c r="G27" s="105"/>
      <c r="H27" s="105"/>
      <c r="I27" s="105"/>
    </row>
    <row r="28" spans="1:9" s="106" customFormat="1" ht="31.15" customHeight="1">
      <c r="A28" s="280"/>
      <c r="B28" s="298"/>
      <c r="C28" s="281"/>
      <c r="D28" s="296"/>
      <c r="E28" s="296"/>
      <c r="F28" s="108"/>
      <c r="G28" s="109"/>
      <c r="H28" s="109"/>
      <c r="I28" s="109"/>
    </row>
    <row r="29" spans="1:9" ht="31.15" customHeight="1">
      <c r="A29" s="280"/>
      <c r="B29" s="298"/>
      <c r="C29" s="281"/>
      <c r="D29" s="296"/>
      <c r="E29" s="296"/>
      <c r="F29" s="97"/>
      <c r="G29" s="98"/>
      <c r="H29" s="98"/>
      <c r="I29" s="98"/>
    </row>
    <row r="30" spans="1:9" ht="31.15" customHeight="1">
      <c r="A30" s="280"/>
      <c r="B30" s="298"/>
      <c r="C30" s="281"/>
      <c r="D30" s="296"/>
      <c r="E30" s="296"/>
      <c r="F30" s="97"/>
      <c r="G30" s="98"/>
      <c r="H30" s="98"/>
      <c r="I30" s="98"/>
    </row>
    <row r="31" spans="1:9" ht="31.15" customHeight="1">
      <c r="A31" s="280"/>
      <c r="B31" s="298"/>
      <c r="C31" s="281"/>
      <c r="D31" s="296"/>
      <c r="E31" s="296"/>
      <c r="F31" s="108"/>
      <c r="G31" s="527"/>
      <c r="H31" s="527"/>
      <c r="I31" s="98"/>
    </row>
    <row r="32" spans="1:9" ht="31.15" customHeight="1">
      <c r="A32" s="280"/>
      <c r="B32" s="298"/>
      <c r="C32" s="281"/>
      <c r="D32" s="296"/>
      <c r="E32" s="296"/>
      <c r="F32" s="108"/>
      <c r="G32" s="527"/>
      <c r="H32" s="527"/>
      <c r="I32" s="98"/>
    </row>
    <row r="33" spans="1:9" ht="31.15" customHeight="1">
      <c r="A33" s="280"/>
      <c r="B33" s="298"/>
      <c r="C33" s="281"/>
      <c r="D33" s="296"/>
      <c r="E33" s="296"/>
      <c r="F33" s="97"/>
      <c r="G33" s="98"/>
      <c r="H33" s="98"/>
      <c r="I33" s="98"/>
    </row>
    <row r="34" spans="1:9" ht="31.15" customHeight="1">
      <c r="A34" s="280"/>
      <c r="B34" s="298"/>
      <c r="C34" s="281"/>
      <c r="D34" s="296"/>
      <c r="E34" s="296"/>
      <c r="F34" s="97"/>
      <c r="G34" s="98"/>
      <c r="H34" s="98"/>
      <c r="I34" s="98"/>
    </row>
    <row r="35" spans="1:9" ht="31.15" customHeight="1">
      <c r="A35" s="280"/>
      <c r="B35" s="298"/>
      <c r="C35" s="281"/>
      <c r="D35" s="296"/>
      <c r="E35" s="296"/>
      <c r="F35" s="97"/>
      <c r="G35" s="98"/>
      <c r="H35" s="98"/>
      <c r="I35" s="98"/>
    </row>
    <row r="36" spans="1:9" ht="31.15" customHeight="1">
      <c r="A36" s="280"/>
      <c r="B36" s="300"/>
      <c r="C36" s="281"/>
      <c r="D36" s="296"/>
      <c r="E36" s="296"/>
      <c r="F36" s="97"/>
      <c r="G36" s="98"/>
      <c r="H36" s="98"/>
      <c r="I36" s="98"/>
    </row>
    <row r="37" spans="1:9" ht="9" customHeight="1">
      <c r="A37" s="110"/>
      <c r="B37" s="109"/>
      <c r="C37" s="111"/>
      <c r="D37" s="112"/>
      <c r="E37" s="112"/>
      <c r="F37" s="98"/>
      <c r="G37" s="98"/>
      <c r="H37" s="98"/>
      <c r="I37" s="98"/>
    </row>
    <row r="38" spans="1:9" ht="20.100000000000001" customHeight="1">
      <c r="A38" s="113" t="s">
        <v>244</v>
      </c>
      <c r="B38" s="283"/>
    </row>
    <row r="39" spans="1:9" ht="9" customHeight="1">
      <c r="A39" s="110"/>
      <c r="B39" s="109"/>
      <c r="C39" s="111"/>
      <c r="D39" s="112"/>
      <c r="E39" s="112"/>
      <c r="F39" s="98"/>
      <c r="G39" s="98"/>
      <c r="H39" s="98"/>
      <c r="I39" s="98"/>
    </row>
    <row r="40" spans="1:9" ht="20.100000000000001" customHeight="1">
      <c r="A40" s="113" t="s">
        <v>268</v>
      </c>
      <c r="B40" s="284"/>
      <c r="C40" s="113" t="s">
        <v>269</v>
      </c>
      <c r="D40" s="528"/>
      <c r="E40" s="529"/>
    </row>
    <row r="41" spans="1:9" ht="9" customHeight="1">
      <c r="A41" s="110"/>
      <c r="B41" s="109"/>
      <c r="C41" s="111"/>
      <c r="D41" s="112"/>
      <c r="E41" s="112"/>
      <c r="F41" s="98"/>
      <c r="G41" s="98"/>
      <c r="H41" s="98"/>
      <c r="I41" s="98"/>
    </row>
    <row r="42" spans="1:9" ht="20.100000000000001" customHeight="1">
      <c r="A42" s="102" t="s">
        <v>246</v>
      </c>
      <c r="B42" s="531"/>
    </row>
    <row r="43" spans="1:9" ht="9" customHeight="1">
      <c r="A43" s="110"/>
      <c r="B43" s="532"/>
      <c r="C43" s="111"/>
      <c r="D43" s="112"/>
      <c r="E43" s="112"/>
      <c r="F43" s="98"/>
      <c r="G43" s="98"/>
      <c r="H43" s="98"/>
      <c r="I43" s="98"/>
    </row>
    <row r="44" spans="1:9" ht="20.100000000000001" customHeight="1">
      <c r="A44" s="514" t="s">
        <v>270</v>
      </c>
      <c r="B44" s="514"/>
      <c r="C44" s="514"/>
      <c r="D44" s="514"/>
      <c r="E44" s="514"/>
    </row>
    <row r="45" spans="1:9" ht="9" customHeight="1">
      <c r="A45" s="110"/>
      <c r="B45" s="109"/>
      <c r="C45" s="111"/>
      <c r="D45" s="112"/>
      <c r="E45" s="112"/>
      <c r="F45" s="98"/>
      <c r="G45" s="98"/>
      <c r="H45" s="98"/>
      <c r="I45" s="98"/>
    </row>
    <row r="46" spans="1:9" ht="20.100000000000001" customHeight="1"/>
    <row r="47" spans="1:9" ht="20.100000000000001" customHeight="1"/>
    <row r="48" spans="1: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</sheetData>
  <mergeCells count="11">
    <mergeCell ref="G32:H32"/>
    <mergeCell ref="D40:E40"/>
    <mergeCell ref="G31:H31"/>
    <mergeCell ref="A2:E2"/>
    <mergeCell ref="B42:B43"/>
    <mergeCell ref="A44:E44"/>
    <mergeCell ref="B4:E4"/>
    <mergeCell ref="A8:C8"/>
    <mergeCell ref="D8:E8"/>
    <mergeCell ref="B6:E6"/>
    <mergeCell ref="B5:E5"/>
  </mergeCell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Z114"/>
  <sheetViews>
    <sheetView view="pageBreakPreview" topLeftCell="A37" zoomScale="75" zoomScaleNormal="100" zoomScaleSheetLayoutView="75" workbookViewId="0">
      <selection activeCell="Q52" sqref="Q52"/>
    </sheetView>
  </sheetViews>
  <sheetFormatPr baseColWidth="10" defaultColWidth="11.42578125" defaultRowHeight="15.75"/>
  <cols>
    <col min="1" max="1" width="11.42578125" style="43"/>
    <col min="2" max="2" width="17.28515625" style="43" customWidth="1"/>
    <col min="3" max="4" width="11.42578125" style="43"/>
    <col min="5" max="5" width="14.42578125" style="43" customWidth="1"/>
    <col min="6" max="6" width="8.7109375" style="43" customWidth="1"/>
    <col min="7" max="7" width="9.7109375" style="43" customWidth="1"/>
    <col min="8" max="9" width="15.7109375" style="43" customWidth="1"/>
    <col min="10" max="10" width="11.28515625" style="43" customWidth="1"/>
    <col min="11" max="11" width="9.7109375" style="43" customWidth="1"/>
    <col min="12" max="12" width="10.5703125" style="43" customWidth="1"/>
    <col min="13" max="13" width="9.28515625" style="43" customWidth="1"/>
    <col min="14" max="15" width="4.28515625" style="43" customWidth="1"/>
    <col min="16" max="17" width="19.28515625" style="200" bestFit="1" customWidth="1"/>
    <col min="18" max="18" width="11.42578125" style="201"/>
    <col min="19" max="19" width="49" style="200" customWidth="1"/>
    <col min="20" max="20" width="16.28515625" style="200" customWidth="1"/>
    <col min="21" max="21" width="14.42578125" style="200" customWidth="1"/>
    <col min="22" max="22" width="14.42578125" style="202" customWidth="1"/>
    <col min="23" max="23" width="3.28515625" style="43" customWidth="1"/>
    <col min="24" max="16384" width="11.42578125" style="43"/>
  </cols>
  <sheetData>
    <row r="1" spans="1:22">
      <c r="A1" s="126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2" ht="24.75">
      <c r="A2" s="605" t="s">
        <v>677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7"/>
      <c r="N2" s="203"/>
      <c r="P2" s="204" t="s">
        <v>251</v>
      </c>
      <c r="Q2" s="168"/>
      <c r="R2" s="205"/>
      <c r="S2" s="451">
        <f>+PAGE4!H2</f>
        <v>2023</v>
      </c>
      <c r="T2" s="452"/>
      <c r="U2" s="452"/>
      <c r="V2" s="453"/>
    </row>
    <row r="3" spans="1:22" ht="18">
      <c r="A3" s="126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P3" s="206"/>
      <c r="Q3" s="206"/>
      <c r="R3" s="206"/>
      <c r="S3" s="206"/>
      <c r="T3" s="206"/>
      <c r="U3" s="206"/>
      <c r="V3" s="207"/>
    </row>
    <row r="4" spans="1:22" ht="18" customHeight="1">
      <c r="A4" s="208" t="s">
        <v>58</v>
      </c>
      <c r="B4" s="50" t="s">
        <v>2</v>
      </c>
      <c r="C4" s="50"/>
      <c r="D4" s="50"/>
      <c r="E4" s="344" t="str">
        <f>+PAGE1!B12</f>
        <v>2 1 01 A</v>
      </c>
      <c r="F4" s="345"/>
      <c r="G4" s="346">
        <f>IF(ISBLANK(J4),"",VLOOKUP(J4,DISC,2, FALSE))</f>
        <v>53</v>
      </c>
      <c r="H4" s="209"/>
      <c r="I4" s="210" t="s">
        <v>130</v>
      </c>
      <c r="J4" s="465" t="s">
        <v>302</v>
      </c>
      <c r="K4" s="612"/>
      <c r="L4" s="612"/>
      <c r="M4" s="466"/>
      <c r="P4" s="43"/>
      <c r="Q4" s="211" t="s">
        <v>88</v>
      </c>
      <c r="R4" s="212"/>
      <c r="S4" s="43"/>
      <c r="T4" s="43"/>
      <c r="U4" s="43"/>
      <c r="V4" s="213">
        <f>SUM(V8:V11)</f>
        <v>0</v>
      </c>
    </row>
    <row r="5" spans="1:22">
      <c r="A5" s="126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43"/>
      <c r="Q5" s="211"/>
      <c r="R5" s="212"/>
      <c r="S5" s="43"/>
      <c r="T5" s="43"/>
      <c r="U5" s="43"/>
      <c r="V5" s="214"/>
    </row>
    <row r="6" spans="1:22" ht="19.5">
      <c r="A6" s="208" t="s">
        <v>75</v>
      </c>
      <c r="B6" s="50" t="s">
        <v>214</v>
      </c>
      <c r="C6" s="50"/>
      <c r="D6" s="50"/>
      <c r="E6" s="536"/>
      <c r="F6" s="537"/>
      <c r="G6" s="537"/>
      <c r="H6" s="537"/>
      <c r="I6" s="537"/>
      <c r="J6" s="537"/>
      <c r="K6" s="537"/>
      <c r="L6" s="537"/>
      <c r="M6" s="538"/>
      <c r="N6" s="49"/>
      <c r="P6" s="216"/>
      <c r="Q6" s="211"/>
      <c r="R6" s="212"/>
      <c r="S6" s="216"/>
      <c r="T6" s="217" t="s">
        <v>33</v>
      </c>
      <c r="U6" s="217" t="s">
        <v>321</v>
      </c>
      <c r="V6" s="217" t="s">
        <v>34</v>
      </c>
    </row>
    <row r="7" spans="1:22">
      <c r="A7" s="126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P7" s="216"/>
      <c r="Q7" s="211"/>
      <c r="R7" s="212"/>
      <c r="S7" s="216"/>
      <c r="T7" s="218"/>
      <c r="U7" s="218"/>
      <c r="V7" s="211"/>
    </row>
    <row r="8" spans="1:22">
      <c r="A8" s="126"/>
      <c r="B8" s="49" t="s">
        <v>215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P8" s="216"/>
      <c r="Q8" s="216"/>
      <c r="R8" s="219" t="s">
        <v>253</v>
      </c>
      <c r="S8" s="220" t="s">
        <v>37</v>
      </c>
      <c r="T8" s="75"/>
      <c r="U8" s="76"/>
      <c r="V8" s="277">
        <f>+T8*U8</f>
        <v>0</v>
      </c>
    </row>
    <row r="9" spans="1:22">
      <c r="A9" s="126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P9" s="216"/>
      <c r="Q9" s="216"/>
      <c r="R9" s="219" t="s">
        <v>254</v>
      </c>
      <c r="S9" s="220" t="s">
        <v>39</v>
      </c>
      <c r="T9" s="75"/>
      <c r="U9" s="76"/>
      <c r="V9" s="277">
        <f>+T9*U9</f>
        <v>0</v>
      </c>
    </row>
    <row r="10" spans="1:22">
      <c r="A10" s="126"/>
      <c r="B10" s="590"/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2"/>
      <c r="N10" s="47"/>
      <c r="P10" s="216"/>
      <c r="Q10" s="216"/>
      <c r="R10" s="219" t="s">
        <v>255</v>
      </c>
      <c r="S10" s="220" t="s">
        <v>41</v>
      </c>
      <c r="T10" s="75"/>
      <c r="U10" s="76"/>
      <c r="V10" s="277">
        <f>+T10*U10</f>
        <v>0</v>
      </c>
    </row>
    <row r="11" spans="1:22">
      <c r="A11" s="126"/>
      <c r="B11" s="593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5"/>
      <c r="N11" s="47"/>
      <c r="P11" s="216"/>
      <c r="Q11" s="216"/>
      <c r="R11" s="219" t="s">
        <v>256</v>
      </c>
      <c r="S11" s="220" t="s">
        <v>43</v>
      </c>
      <c r="T11" s="77"/>
      <c r="U11" s="76"/>
      <c r="V11" s="277">
        <f>+T11*U11</f>
        <v>0</v>
      </c>
    </row>
    <row r="12" spans="1:22">
      <c r="A12" s="12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P12" s="216"/>
      <c r="Q12" s="216"/>
      <c r="R12" s="212"/>
      <c r="S12" s="221"/>
      <c r="T12" s="216"/>
      <c r="U12" s="216"/>
      <c r="V12" s="216"/>
    </row>
    <row r="13" spans="1:22">
      <c r="A13" s="126"/>
      <c r="B13" s="53" t="s">
        <v>216</v>
      </c>
      <c r="C13" s="536"/>
      <c r="D13" s="537"/>
      <c r="E13" s="537"/>
      <c r="F13" s="537"/>
      <c r="G13" s="537"/>
      <c r="H13" s="537"/>
      <c r="I13" s="538"/>
      <c r="J13" s="223"/>
      <c r="K13" s="223"/>
      <c r="L13" s="223"/>
      <c r="M13" s="223"/>
      <c r="N13" s="49"/>
      <c r="P13" s="216"/>
      <c r="Q13" s="216"/>
      <c r="R13" s="212"/>
      <c r="S13" s="221"/>
      <c r="T13" s="216"/>
      <c r="U13" s="216"/>
      <c r="V13" s="211"/>
    </row>
    <row r="14" spans="1:22">
      <c r="A14" s="126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216"/>
      <c r="Q14" s="211" t="s">
        <v>93</v>
      </c>
      <c r="R14" s="212"/>
      <c r="S14" s="216"/>
      <c r="T14" s="216"/>
      <c r="U14" s="216"/>
      <c r="V14" s="213">
        <f>+U16+U17+U18+U20+U21+U23+U24</f>
        <v>0</v>
      </c>
    </row>
    <row r="15" spans="1:22">
      <c r="A15" s="126"/>
      <c r="B15" s="53" t="s">
        <v>217</v>
      </c>
      <c r="C15" s="536"/>
      <c r="D15" s="537"/>
      <c r="E15" s="537"/>
      <c r="F15" s="537"/>
      <c r="G15" s="537"/>
      <c r="H15" s="537"/>
      <c r="I15" s="538"/>
      <c r="J15" s="223"/>
      <c r="K15" s="223"/>
      <c r="L15" s="223"/>
      <c r="M15" s="223"/>
      <c r="N15" s="49"/>
      <c r="P15" s="216"/>
      <c r="Q15" s="211"/>
      <c r="R15" s="212"/>
      <c r="S15" s="216"/>
      <c r="T15" s="216"/>
      <c r="U15" s="216"/>
      <c r="V15" s="214"/>
    </row>
    <row r="16" spans="1:22">
      <c r="A16" s="12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P16" s="216"/>
      <c r="Q16" s="587" t="s">
        <v>44</v>
      </c>
      <c r="R16" s="587"/>
      <c r="S16" s="220" t="s">
        <v>90</v>
      </c>
      <c r="T16" s="224"/>
      <c r="U16" s="76"/>
      <c r="V16" s="211"/>
    </row>
    <row r="17" spans="1:22" ht="19.5">
      <c r="A17" s="208" t="s">
        <v>77</v>
      </c>
      <c r="B17" s="50" t="s">
        <v>218</v>
      </c>
      <c r="C17" s="50"/>
      <c r="D17" s="50"/>
      <c r="E17" s="225"/>
      <c r="F17" s="608"/>
      <c r="G17" s="608"/>
      <c r="H17" s="608"/>
      <c r="I17" s="608"/>
      <c r="J17" s="608"/>
      <c r="K17" s="608"/>
      <c r="L17" s="608"/>
      <c r="M17" s="608"/>
      <c r="N17" s="608"/>
      <c r="P17" s="216"/>
      <c r="Q17" s="587"/>
      <c r="R17" s="587"/>
      <c r="S17" s="220" t="s">
        <v>91</v>
      </c>
      <c r="T17" s="224"/>
      <c r="U17" s="76"/>
      <c r="V17" s="211"/>
    </row>
    <row r="18" spans="1:22">
      <c r="A18" s="12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P18" s="216"/>
      <c r="Q18" s="226"/>
      <c r="R18" s="226"/>
      <c r="S18" s="220" t="s">
        <v>92</v>
      </c>
      <c r="T18" s="224"/>
      <c r="U18" s="76"/>
      <c r="V18" s="211"/>
    </row>
    <row r="19" spans="1:22">
      <c r="A19" s="126"/>
      <c r="B19" s="53" t="s">
        <v>219</v>
      </c>
      <c r="C19" s="576"/>
      <c r="D19" s="609"/>
      <c r="E19" s="609"/>
      <c r="F19" s="610"/>
      <c r="G19" s="47"/>
      <c r="H19" s="47"/>
      <c r="I19" s="49" t="s">
        <v>220</v>
      </c>
      <c r="J19" s="19"/>
      <c r="K19" s="126" t="s">
        <v>221</v>
      </c>
      <c r="L19" s="126"/>
      <c r="M19" s="126"/>
      <c r="N19" s="126"/>
      <c r="P19" s="216"/>
      <c r="Q19" s="226"/>
      <c r="R19" s="226"/>
      <c r="S19" s="220"/>
      <c r="T19" s="224"/>
      <c r="U19" s="227"/>
      <c r="V19" s="211"/>
    </row>
    <row r="20" spans="1:22">
      <c r="A20" s="12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P20" s="216"/>
      <c r="Q20" s="587" t="s">
        <v>45</v>
      </c>
      <c r="R20" s="587"/>
      <c r="S20" s="220" t="s">
        <v>46</v>
      </c>
      <c r="T20" s="224"/>
      <c r="U20" s="76"/>
      <c r="V20" s="211"/>
    </row>
    <row r="21" spans="1:22">
      <c r="A21" s="611" t="s">
        <v>222</v>
      </c>
      <c r="B21" s="611"/>
      <c r="C21" s="596"/>
      <c r="D21" s="597"/>
      <c r="E21" s="597"/>
      <c r="F21" s="597"/>
      <c r="G21" s="597"/>
      <c r="H21" s="597"/>
      <c r="I21" s="597"/>
      <c r="J21" s="597"/>
      <c r="K21" s="597"/>
      <c r="L21" s="597"/>
      <c r="M21" s="598"/>
      <c r="N21" s="228"/>
      <c r="P21" s="216"/>
      <c r="Q21" s="587"/>
      <c r="R21" s="587"/>
      <c r="S21" s="220" t="s">
        <v>47</v>
      </c>
      <c r="T21" s="224"/>
      <c r="U21" s="76"/>
      <c r="V21" s="211"/>
    </row>
    <row r="22" spans="1:22">
      <c r="A22" s="126"/>
      <c r="B22" s="49"/>
      <c r="C22" s="599"/>
      <c r="D22" s="600"/>
      <c r="E22" s="600"/>
      <c r="F22" s="600"/>
      <c r="G22" s="600"/>
      <c r="H22" s="600"/>
      <c r="I22" s="600"/>
      <c r="J22" s="600"/>
      <c r="K22" s="600"/>
      <c r="L22" s="600"/>
      <c r="M22" s="601"/>
      <c r="N22" s="229"/>
      <c r="P22" s="216"/>
      <c r="Q22" s="226"/>
      <c r="R22" s="226"/>
      <c r="S22" s="220"/>
      <c r="T22" s="224"/>
      <c r="U22" s="227"/>
      <c r="V22" s="211"/>
    </row>
    <row r="23" spans="1:22">
      <c r="A23" s="126"/>
      <c r="B23" s="49"/>
      <c r="C23" s="602"/>
      <c r="D23" s="603"/>
      <c r="E23" s="603"/>
      <c r="F23" s="603"/>
      <c r="G23" s="603"/>
      <c r="H23" s="603"/>
      <c r="I23" s="603"/>
      <c r="J23" s="603"/>
      <c r="K23" s="603"/>
      <c r="L23" s="603"/>
      <c r="M23" s="604"/>
      <c r="N23" s="229"/>
      <c r="P23" s="216"/>
      <c r="Q23" s="230" t="s">
        <v>94</v>
      </c>
      <c r="R23" s="230"/>
      <c r="S23" s="230"/>
      <c r="T23" s="220"/>
      <c r="U23" s="76"/>
      <c r="V23" s="211"/>
    </row>
    <row r="24" spans="1:22">
      <c r="A24" s="12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16"/>
      <c r="Q24" s="220" t="s">
        <v>95</v>
      </c>
      <c r="R24" s="220"/>
      <c r="S24" s="220"/>
      <c r="T24" s="220"/>
      <c r="U24" s="76"/>
      <c r="V24" s="211"/>
    </row>
    <row r="25" spans="1:22" ht="18.75">
      <c r="A25" s="126"/>
      <c r="B25" s="53" t="s">
        <v>223</v>
      </c>
      <c r="C25" s="231" t="s">
        <v>224</v>
      </c>
      <c r="D25" s="199"/>
      <c r="E25" s="588" t="s">
        <v>225</v>
      </c>
      <c r="F25" s="589"/>
      <c r="G25" s="539"/>
      <c r="H25" s="540"/>
      <c r="I25" s="588" t="s">
        <v>22</v>
      </c>
      <c r="J25" s="589"/>
      <c r="K25" s="199"/>
      <c r="L25" s="125"/>
      <c r="M25" s="125"/>
      <c r="N25" s="232"/>
      <c r="P25" s="216"/>
      <c r="Q25" s="216"/>
      <c r="R25" s="212"/>
      <c r="S25" s="216"/>
      <c r="T25" s="216"/>
      <c r="U25" s="216"/>
      <c r="V25" s="233"/>
    </row>
    <row r="26" spans="1:22">
      <c r="A26" s="12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232"/>
      <c r="N26" s="232"/>
      <c r="P26" s="216"/>
      <c r="Q26" s="211" t="s">
        <v>48</v>
      </c>
      <c r="R26" s="212"/>
      <c r="S26" s="216"/>
      <c r="T26" s="216"/>
      <c r="U26" s="234"/>
      <c r="V26" s="21"/>
    </row>
    <row r="27" spans="1:22">
      <c r="A27" s="613" t="s">
        <v>226</v>
      </c>
      <c r="B27" s="613"/>
      <c r="C27" s="613"/>
      <c r="D27" s="613"/>
      <c r="E27" s="613"/>
      <c r="F27" s="49"/>
      <c r="G27" s="49"/>
      <c r="H27" s="49"/>
      <c r="I27" s="49"/>
      <c r="J27" s="49"/>
      <c r="K27" s="49"/>
      <c r="L27" s="49"/>
      <c r="M27" s="232"/>
      <c r="N27" s="232"/>
      <c r="P27" s="216"/>
      <c r="Q27" s="216"/>
      <c r="R27" s="212"/>
      <c r="S27" s="216"/>
      <c r="T27" s="216"/>
      <c r="U27" s="216"/>
      <c r="V27" s="211"/>
    </row>
    <row r="28" spans="1:22">
      <c r="A28" s="12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232"/>
      <c r="N28" s="232"/>
      <c r="P28" s="216"/>
      <c r="Q28" s="211" t="s">
        <v>49</v>
      </c>
      <c r="R28" s="212"/>
      <c r="S28" s="216"/>
      <c r="T28" s="216"/>
      <c r="U28" s="234"/>
      <c r="V28" s="21"/>
    </row>
    <row r="29" spans="1:22">
      <c r="A29" s="584" t="s">
        <v>247</v>
      </c>
      <c r="B29" s="583"/>
      <c r="C29" s="569"/>
      <c r="D29" s="533"/>
      <c r="E29" s="534"/>
      <c r="F29" s="535"/>
      <c r="G29" s="235"/>
      <c r="H29" s="235"/>
      <c r="I29" s="235"/>
      <c r="J29" s="235"/>
      <c r="K29" s="125"/>
      <c r="L29" s="125"/>
      <c r="M29" s="125"/>
      <c r="N29" s="232"/>
      <c r="P29" s="216"/>
      <c r="Q29" s="216"/>
      <c r="R29" s="212"/>
      <c r="S29" s="216"/>
      <c r="T29" s="216"/>
      <c r="U29" s="216"/>
      <c r="V29" s="211"/>
    </row>
    <row r="30" spans="1:22">
      <c r="A30" s="12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P30" s="216"/>
      <c r="Q30" s="211" t="s">
        <v>50</v>
      </c>
      <c r="R30" s="212"/>
      <c r="S30" s="216"/>
      <c r="T30" s="216"/>
      <c r="U30" s="236"/>
      <c r="V30" s="237">
        <f>SUM(U32:U39)</f>
        <v>0</v>
      </c>
    </row>
    <row r="31" spans="1:22">
      <c r="A31" s="582" t="s">
        <v>248</v>
      </c>
      <c r="B31" s="583"/>
      <c r="C31" s="569"/>
      <c r="D31" s="533"/>
      <c r="E31" s="534"/>
      <c r="F31" s="535"/>
      <c r="G31" s="235"/>
      <c r="H31" s="235"/>
      <c r="I31" s="235"/>
      <c r="J31" s="235"/>
      <c r="K31" s="53"/>
      <c r="L31" s="49"/>
      <c r="M31" s="49"/>
      <c r="N31" s="49"/>
      <c r="P31" s="216"/>
      <c r="Q31" s="211"/>
      <c r="R31" s="212"/>
      <c r="S31" s="216"/>
      <c r="T31" s="216"/>
      <c r="U31" s="236"/>
      <c r="V31" s="238"/>
    </row>
    <row r="32" spans="1:22">
      <c r="A32" s="126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P32" s="216"/>
      <c r="Q32" s="216"/>
      <c r="R32" s="73" t="s">
        <v>98</v>
      </c>
      <c r="S32" s="74" t="s">
        <v>688</v>
      </c>
      <c r="T32" s="239"/>
      <c r="U32" s="76"/>
      <c r="V32" s="211"/>
    </row>
    <row r="33" spans="1:23" ht="18" customHeight="1">
      <c r="A33" s="584" t="s">
        <v>249</v>
      </c>
      <c r="B33" s="583"/>
      <c r="C33" s="583"/>
      <c r="D33" s="549"/>
      <c r="E33" s="550"/>
      <c r="F33" s="550"/>
      <c r="G33" s="550"/>
      <c r="H33" s="550"/>
      <c r="I33" s="550"/>
      <c r="J33" s="550"/>
      <c r="K33" s="550"/>
      <c r="L33" s="550"/>
      <c r="M33" s="551"/>
      <c r="N33" s="49"/>
      <c r="P33" s="216"/>
      <c r="Q33" s="216"/>
      <c r="R33" s="73" t="s">
        <v>689</v>
      </c>
      <c r="S33" s="74" t="s">
        <v>56</v>
      </c>
      <c r="T33" s="239"/>
      <c r="U33" s="76"/>
      <c r="V33" s="211"/>
    </row>
    <row r="34" spans="1:23" ht="18" customHeight="1">
      <c r="A34" s="584" t="s">
        <v>250</v>
      </c>
      <c r="B34" s="583"/>
      <c r="C34" s="583"/>
      <c r="D34" s="549"/>
      <c r="E34" s="550"/>
      <c r="F34" s="550"/>
      <c r="G34" s="550"/>
      <c r="H34" s="550"/>
      <c r="I34" s="550"/>
      <c r="J34" s="550"/>
      <c r="K34" s="550"/>
      <c r="L34" s="550"/>
      <c r="M34" s="551"/>
      <c r="N34" s="49"/>
      <c r="P34" s="216"/>
      <c r="Q34" s="216"/>
      <c r="R34" s="73" t="s">
        <v>690</v>
      </c>
      <c r="S34" s="74" t="s">
        <v>51</v>
      </c>
      <c r="T34" s="239"/>
      <c r="U34" s="76"/>
      <c r="V34" s="211"/>
    </row>
    <row r="35" spans="1:23">
      <c r="A35" s="12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P35" s="216"/>
      <c r="Q35" s="216"/>
      <c r="R35" s="73" t="s">
        <v>691</v>
      </c>
      <c r="S35" s="74" t="s">
        <v>52</v>
      </c>
      <c r="T35" s="239"/>
      <c r="U35" s="76"/>
      <c r="V35" s="211"/>
    </row>
    <row r="36" spans="1:23" ht="19.5">
      <c r="A36" s="208" t="s">
        <v>79</v>
      </c>
      <c r="B36" s="50" t="s">
        <v>227</v>
      </c>
      <c r="C36" s="50"/>
      <c r="D36" s="49"/>
      <c r="E36" s="552" t="str">
        <f>+J4</f>
        <v>BOTANIQUE</v>
      </c>
      <c r="F36" s="468"/>
      <c r="G36" s="468"/>
      <c r="H36" s="468"/>
      <c r="I36" s="468"/>
      <c r="J36" s="468"/>
      <c r="K36" s="468"/>
      <c r="L36" s="469"/>
      <c r="M36" s="49"/>
      <c r="N36" s="49"/>
      <c r="P36" s="216"/>
      <c r="Q36" s="216"/>
      <c r="R36" s="73" t="s">
        <v>692</v>
      </c>
      <c r="S36" s="74" t="s">
        <v>53</v>
      </c>
      <c r="T36" s="239"/>
      <c r="U36" s="76"/>
      <c r="V36" s="211"/>
    </row>
    <row r="37" spans="1:23">
      <c r="A37" s="126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P37" s="216"/>
      <c r="Q37" s="216"/>
      <c r="R37" s="73" t="s">
        <v>96</v>
      </c>
      <c r="S37" s="74" t="s">
        <v>54</v>
      </c>
      <c r="T37" s="239"/>
      <c r="U37" s="76"/>
      <c r="V37" s="211"/>
    </row>
    <row r="38" spans="1:23">
      <c r="A38" s="615" t="s">
        <v>200</v>
      </c>
      <c r="B38" s="548"/>
      <c r="C38" s="124" t="s">
        <v>121</v>
      </c>
      <c r="D38" s="124" t="s">
        <v>121</v>
      </c>
      <c r="E38" s="488" t="s">
        <v>122</v>
      </c>
      <c r="F38" s="489"/>
      <c r="G38" s="123" t="s">
        <v>86</v>
      </c>
      <c r="H38" s="585" t="s">
        <v>39</v>
      </c>
      <c r="I38" s="123" t="s">
        <v>86</v>
      </c>
      <c r="J38" s="488" t="s">
        <v>637</v>
      </c>
      <c r="K38" s="489"/>
      <c r="N38" s="41"/>
      <c r="P38" s="216"/>
      <c r="Q38" s="216"/>
      <c r="R38" s="73" t="s">
        <v>97</v>
      </c>
      <c r="S38" s="74" t="s">
        <v>55</v>
      </c>
      <c r="T38" s="239"/>
      <c r="U38" s="76"/>
      <c r="V38" s="211"/>
    </row>
    <row r="39" spans="1:23">
      <c r="A39" s="616"/>
      <c r="B39" s="617"/>
      <c r="C39" s="54" t="s">
        <v>124</v>
      </c>
      <c r="D39" s="54" t="s">
        <v>125</v>
      </c>
      <c r="E39" s="55" t="s">
        <v>126</v>
      </c>
      <c r="F39" s="54" t="s">
        <v>127</v>
      </c>
      <c r="G39" s="56" t="s">
        <v>121</v>
      </c>
      <c r="H39" s="586"/>
      <c r="I39" s="56" t="s">
        <v>228</v>
      </c>
      <c r="J39" s="57" t="s">
        <v>638</v>
      </c>
      <c r="K39" s="56" t="s">
        <v>639</v>
      </c>
      <c r="N39" s="41"/>
      <c r="P39" s="216"/>
      <c r="Q39" s="216"/>
      <c r="R39" s="73" t="s">
        <v>329</v>
      </c>
      <c r="S39" s="74" t="s">
        <v>330</v>
      </c>
      <c r="T39" s="13"/>
      <c r="U39" s="76"/>
      <c r="V39" s="211"/>
    </row>
    <row r="40" spans="1:23" ht="16.5" thickBot="1">
      <c r="A40" s="126"/>
      <c r="B40" s="49"/>
      <c r="C40" s="49"/>
      <c r="D40" s="49"/>
      <c r="E40" s="49"/>
      <c r="F40" s="49"/>
      <c r="G40" s="49"/>
      <c r="I40" s="49"/>
      <c r="J40" s="49"/>
      <c r="K40" s="49"/>
      <c r="L40" s="49"/>
      <c r="M40" s="49"/>
      <c r="N40" s="49"/>
      <c r="P40" s="216"/>
      <c r="Q40" s="216"/>
      <c r="R40" s="212"/>
      <c r="S40" s="216"/>
      <c r="T40" s="240"/>
      <c r="U40" s="241"/>
      <c r="V40" s="211"/>
    </row>
    <row r="41" spans="1:23" ht="16.5" customHeight="1" thickBot="1">
      <c r="A41" s="215" t="str">
        <f>+E36</f>
        <v>BOTANIQUE</v>
      </c>
      <c r="B41" s="222"/>
      <c r="C41" s="20"/>
      <c r="D41" s="20"/>
      <c r="E41" s="20"/>
      <c r="F41" s="20"/>
      <c r="G41" s="243">
        <f>SUM(C41:F41)</f>
        <v>0</v>
      </c>
      <c r="H41" s="20"/>
      <c r="I41" s="243">
        <f>+G41+H41</f>
        <v>0</v>
      </c>
      <c r="J41" s="269"/>
      <c r="K41" s="20"/>
      <c r="N41" s="244"/>
      <c r="P41" s="216"/>
      <c r="Q41" s="216"/>
      <c r="R41" s="614" t="s">
        <v>57</v>
      </c>
      <c r="S41" s="614"/>
      <c r="T41" s="216"/>
      <c r="U41" s="240" t="s">
        <v>58</v>
      </c>
      <c r="V41" s="242">
        <f>+V30+V28+V26+V14+V4</f>
        <v>0</v>
      </c>
    </row>
    <row r="42" spans="1:23" ht="17.100000000000001" customHeight="1">
      <c r="A42" s="245"/>
      <c r="B42" s="245"/>
      <c r="C42" s="209"/>
      <c r="D42" s="209"/>
      <c r="E42" s="209"/>
      <c r="F42" s="209"/>
      <c r="G42" s="209"/>
      <c r="H42" s="209"/>
      <c r="I42" s="209"/>
      <c r="J42" s="209"/>
      <c r="K42" s="41"/>
      <c r="L42" s="41"/>
      <c r="M42" s="41"/>
      <c r="N42" s="41"/>
      <c r="P42" s="216"/>
      <c r="Q42" s="216"/>
      <c r="R42" s="212"/>
      <c r="S42" s="216"/>
      <c r="T42" s="240"/>
      <c r="U42" s="241"/>
      <c r="V42" s="211"/>
    </row>
    <row r="43" spans="1:23" ht="22.5">
      <c r="A43" s="168" t="s">
        <v>186</v>
      </c>
      <c r="B43" s="159"/>
      <c r="C43" s="169"/>
      <c r="D43" s="560" t="s">
        <v>229</v>
      </c>
      <c r="E43" s="561"/>
      <c r="F43" s="561"/>
      <c r="G43" s="561"/>
      <c r="H43" s="561"/>
      <c r="I43" s="561"/>
      <c r="J43" s="561"/>
      <c r="K43" s="561"/>
      <c r="L43" s="561"/>
      <c r="M43" s="562"/>
      <c r="P43" s="216"/>
      <c r="Q43" s="211" t="s">
        <v>99</v>
      </c>
      <c r="R43" s="211"/>
      <c r="S43" s="211"/>
      <c r="T43" s="216"/>
      <c r="U43" s="234"/>
      <c r="V43" s="21"/>
    </row>
    <row r="44" spans="1:23" ht="14.1" customHeight="1">
      <c r="A44" s="245"/>
      <c r="B44" s="245"/>
      <c r="C44" s="209"/>
      <c r="D44" s="209"/>
      <c r="E44" s="209"/>
      <c r="F44" s="209"/>
      <c r="G44" s="209"/>
      <c r="H44" s="209"/>
      <c r="I44" s="209"/>
      <c r="J44" s="209"/>
      <c r="K44" s="41"/>
      <c r="L44" s="41"/>
      <c r="M44" s="41"/>
      <c r="N44" s="41"/>
      <c r="P44" s="216"/>
      <c r="Q44" s="216"/>
      <c r="R44" s="212"/>
      <c r="S44" s="216"/>
      <c r="T44" s="216"/>
      <c r="U44" s="216"/>
      <c r="V44" s="211"/>
    </row>
    <row r="45" spans="1:23">
      <c r="A45" s="159"/>
      <c r="B45" s="160" t="s">
        <v>187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P45" s="216"/>
      <c r="Q45" s="211" t="s">
        <v>100</v>
      </c>
      <c r="R45" s="211"/>
      <c r="S45" s="211"/>
      <c r="T45" s="216"/>
      <c r="U45" s="247"/>
      <c r="V45" s="213">
        <f>+U47+U48</f>
        <v>0</v>
      </c>
    </row>
    <row r="46" spans="1:23" ht="16.149999999999999" customHeight="1">
      <c r="A46" s="245"/>
      <c r="B46" s="245"/>
      <c r="C46" s="209"/>
      <c r="D46" s="209"/>
      <c r="E46" s="209"/>
      <c r="F46" s="209"/>
      <c r="G46" s="209"/>
      <c r="H46" s="209"/>
      <c r="I46" s="209"/>
      <c r="J46" s="209"/>
      <c r="K46" s="41"/>
      <c r="L46" s="41"/>
      <c r="M46" s="41"/>
      <c r="N46" s="41"/>
      <c r="P46" s="216"/>
      <c r="Q46" s="211"/>
      <c r="R46" s="211"/>
      <c r="S46" s="211"/>
      <c r="T46" s="216"/>
      <c r="U46" s="247"/>
      <c r="V46" s="214"/>
    </row>
    <row r="47" spans="1:23" s="249" customFormat="1">
      <c r="A47" s="541" t="s">
        <v>200</v>
      </c>
      <c r="B47" s="548"/>
      <c r="C47" s="541" t="s">
        <v>230</v>
      </c>
      <c r="D47" s="557"/>
      <c r="E47" s="541" t="s">
        <v>231</v>
      </c>
      <c r="F47" s="542"/>
      <c r="G47" s="541" t="s">
        <v>232</v>
      </c>
      <c r="H47" s="553"/>
      <c r="I47" s="548"/>
      <c r="J47" s="545" t="s">
        <v>233</v>
      </c>
      <c r="K47" s="547"/>
      <c r="L47" s="58"/>
      <c r="M47" s="58"/>
      <c r="N47" s="125"/>
      <c r="P47" s="216"/>
      <c r="Q47" s="216"/>
      <c r="R47" s="219" t="s">
        <v>101</v>
      </c>
      <c r="S47" s="220" t="s">
        <v>59</v>
      </c>
      <c r="T47" s="234"/>
      <c r="U47" s="85"/>
      <c r="V47" s="211"/>
      <c r="W47" s="43"/>
    </row>
    <row r="48" spans="1:23" s="249" customFormat="1">
      <c r="A48" s="543"/>
      <c r="B48" s="544"/>
      <c r="C48" s="543"/>
      <c r="D48" s="558"/>
      <c r="E48" s="543"/>
      <c r="F48" s="544"/>
      <c r="G48" s="554"/>
      <c r="H48" s="555"/>
      <c r="I48" s="556"/>
      <c r="J48" s="251" t="s">
        <v>191</v>
      </c>
      <c r="K48" s="251" t="s">
        <v>192</v>
      </c>
      <c r="L48" s="270"/>
      <c r="M48" s="125"/>
      <c r="N48" s="125"/>
      <c r="P48" s="216"/>
      <c r="Q48" s="216"/>
      <c r="R48" s="219" t="s">
        <v>102</v>
      </c>
      <c r="S48" s="220" t="s">
        <v>15</v>
      </c>
      <c r="T48" s="234"/>
      <c r="U48" s="85"/>
      <c r="V48" s="211"/>
    </row>
    <row r="49" spans="1:26" ht="9" customHeight="1">
      <c r="A49" s="245"/>
      <c r="B49" s="245"/>
      <c r="C49" s="209"/>
      <c r="D49" s="209"/>
      <c r="E49" s="209"/>
      <c r="F49" s="209"/>
      <c r="G49" s="209"/>
      <c r="H49" s="209"/>
      <c r="I49" s="209"/>
      <c r="J49" s="41"/>
      <c r="K49" s="41"/>
      <c r="L49" s="41"/>
      <c r="M49" s="41"/>
      <c r="N49" s="41"/>
      <c r="P49" s="216"/>
      <c r="Q49" s="216"/>
      <c r="R49" s="212"/>
      <c r="S49" s="216"/>
      <c r="T49" s="216"/>
      <c r="U49" s="216"/>
      <c r="V49" s="211"/>
      <c r="W49" s="249"/>
    </row>
    <row r="50" spans="1:26">
      <c r="A50" s="38"/>
      <c r="B50" s="182"/>
      <c r="C50" s="38"/>
      <c r="D50" s="176"/>
      <c r="E50" s="38"/>
      <c r="F50" s="177"/>
      <c r="G50" s="38"/>
      <c r="H50" s="177"/>
      <c r="I50" s="176"/>
      <c r="J50" s="39"/>
      <c r="K50" s="40"/>
      <c r="L50" s="253"/>
      <c r="M50" s="41"/>
      <c r="N50" s="41"/>
      <c r="P50" s="216"/>
      <c r="Q50" s="211" t="s">
        <v>103</v>
      </c>
      <c r="R50" s="211"/>
      <c r="S50" s="211"/>
      <c r="T50" s="216"/>
      <c r="U50" s="247"/>
      <c r="V50" s="213">
        <f>+U52+U53</f>
        <v>0</v>
      </c>
    </row>
    <row r="51" spans="1:26">
      <c r="A51" s="38"/>
      <c r="B51" s="182"/>
      <c r="C51" s="38"/>
      <c r="D51" s="176"/>
      <c r="E51" s="38"/>
      <c r="F51" s="177"/>
      <c r="G51" s="38"/>
      <c r="H51" s="177"/>
      <c r="I51" s="176"/>
      <c r="J51" s="39"/>
      <c r="K51" s="40"/>
      <c r="L51" s="253"/>
      <c r="M51" s="41"/>
      <c r="N51" s="41"/>
      <c r="P51" s="216"/>
      <c r="Q51" s="211"/>
      <c r="R51" s="211"/>
      <c r="S51" s="211"/>
      <c r="T51" s="216"/>
      <c r="U51" s="247"/>
      <c r="V51" s="214"/>
    </row>
    <row r="52" spans="1:26" ht="9" customHeight="1">
      <c r="A52" s="245"/>
      <c r="B52" s="245"/>
      <c r="C52" s="209"/>
      <c r="D52" s="209"/>
      <c r="E52" s="209"/>
      <c r="F52" s="209"/>
      <c r="G52" s="209"/>
      <c r="H52" s="209"/>
      <c r="I52" s="209"/>
      <c r="J52" s="209"/>
      <c r="K52" s="41"/>
      <c r="L52" s="41"/>
      <c r="M52" s="41"/>
      <c r="N52" s="41"/>
      <c r="P52" s="216"/>
      <c r="Q52" s="216"/>
      <c r="R52" s="86" t="s">
        <v>257</v>
      </c>
      <c r="S52" s="87" t="s">
        <v>61</v>
      </c>
      <c r="T52" s="239"/>
      <c r="U52" s="85"/>
      <c r="V52" s="220"/>
    </row>
    <row r="53" spans="1:26">
      <c r="A53" s="559" t="s">
        <v>234</v>
      </c>
      <c r="B53" s="559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P53" s="216"/>
      <c r="Q53" s="216"/>
      <c r="R53" s="86" t="s">
        <v>694</v>
      </c>
      <c r="S53" s="87" t="s">
        <v>60</v>
      </c>
      <c r="T53" s="239"/>
      <c r="U53" s="85"/>
      <c r="V53" s="220"/>
      <c r="X53" s="252"/>
      <c r="Y53" s="252"/>
      <c r="Z53" s="252"/>
    </row>
    <row r="54" spans="1:26" ht="9" customHeight="1">
      <c r="A54" s="245"/>
      <c r="B54" s="245"/>
      <c r="C54" s="209"/>
      <c r="D54" s="209"/>
      <c r="E54" s="209"/>
      <c r="F54" s="209"/>
      <c r="G54" s="209"/>
      <c r="H54" s="209"/>
      <c r="I54" s="209"/>
      <c r="J54" s="209"/>
      <c r="K54" s="41"/>
      <c r="L54" s="41"/>
      <c r="M54" s="41"/>
      <c r="N54" s="41"/>
      <c r="P54" s="216"/>
      <c r="Q54" s="216"/>
      <c r="R54" s="212"/>
      <c r="S54" s="216"/>
      <c r="T54" s="216"/>
      <c r="U54" s="216"/>
      <c r="V54" s="211"/>
      <c r="W54" s="252"/>
    </row>
    <row r="55" spans="1:26" ht="22.5" customHeight="1">
      <c r="A55" s="159"/>
      <c r="B55" s="160" t="s">
        <v>193</v>
      </c>
      <c r="C55" s="159"/>
      <c r="D55" s="159"/>
      <c r="E55" s="159"/>
      <c r="F55" s="560" t="s">
        <v>229</v>
      </c>
      <c r="G55" s="561"/>
      <c r="H55" s="561"/>
      <c r="I55" s="561"/>
      <c r="J55" s="561"/>
      <c r="K55" s="561"/>
      <c r="L55" s="561"/>
      <c r="M55" s="562"/>
      <c r="P55" s="216"/>
      <c r="Q55" s="211" t="s">
        <v>62</v>
      </c>
      <c r="R55" s="211"/>
      <c r="S55" s="211"/>
      <c r="T55" s="216"/>
      <c r="U55" s="247"/>
      <c r="V55" s="213">
        <f>SUM(U57:U68)</f>
        <v>0</v>
      </c>
    </row>
    <row r="56" spans="1:26" ht="9" customHeight="1">
      <c r="A56" s="245"/>
      <c r="B56" s="245"/>
      <c r="C56" s="209"/>
      <c r="D56" s="209"/>
      <c r="E56" s="209"/>
      <c r="F56" s="209"/>
      <c r="G56" s="209"/>
      <c r="H56" s="209"/>
      <c r="I56" s="209"/>
      <c r="J56" s="209"/>
      <c r="K56" s="41"/>
      <c r="L56" s="41"/>
      <c r="M56" s="41"/>
      <c r="N56" s="41"/>
      <c r="P56" s="216"/>
      <c r="Q56" s="211"/>
      <c r="R56" s="211"/>
      <c r="S56" s="211"/>
      <c r="T56" s="216"/>
      <c r="U56" s="247"/>
      <c r="V56" s="214"/>
    </row>
    <row r="57" spans="1:26" s="249" customFormat="1">
      <c r="A57" s="541" t="s">
        <v>200</v>
      </c>
      <c r="B57" s="548"/>
      <c r="C57" s="541" t="s">
        <v>230</v>
      </c>
      <c r="D57" s="557"/>
      <c r="E57" s="541" t="s">
        <v>231</v>
      </c>
      <c r="F57" s="542"/>
      <c r="G57" s="541" t="s">
        <v>232</v>
      </c>
      <c r="H57" s="553"/>
      <c r="I57" s="548"/>
      <c r="J57" s="545" t="s">
        <v>233</v>
      </c>
      <c r="K57" s="547"/>
      <c r="L57" s="58"/>
      <c r="M57" s="58"/>
      <c r="N57" s="125"/>
      <c r="P57" s="216"/>
      <c r="Q57" s="216"/>
      <c r="R57" s="73" t="s">
        <v>107</v>
      </c>
      <c r="S57" s="74" t="s">
        <v>66</v>
      </c>
      <c r="T57" s="239"/>
      <c r="U57" s="85"/>
      <c r="V57" s="211"/>
      <c r="W57" s="43"/>
    </row>
    <row r="58" spans="1:26" s="249" customFormat="1">
      <c r="A58" s="543"/>
      <c r="B58" s="544"/>
      <c r="C58" s="543"/>
      <c r="D58" s="558"/>
      <c r="E58" s="543"/>
      <c r="F58" s="544"/>
      <c r="G58" s="554"/>
      <c r="H58" s="555"/>
      <c r="I58" s="556"/>
      <c r="J58" s="251" t="s">
        <v>191</v>
      </c>
      <c r="K58" s="251" t="s">
        <v>192</v>
      </c>
      <c r="L58" s="270"/>
      <c r="M58" s="125"/>
      <c r="N58" s="125"/>
      <c r="P58" s="216"/>
      <c r="Q58" s="216"/>
      <c r="R58" s="73" t="s">
        <v>108</v>
      </c>
      <c r="S58" s="74" t="s">
        <v>67</v>
      </c>
      <c r="T58" s="239"/>
      <c r="U58" s="85"/>
      <c r="V58" s="211"/>
    </row>
    <row r="59" spans="1:26" ht="9" customHeight="1">
      <c r="A59" s="245"/>
      <c r="B59" s="245"/>
      <c r="C59" s="209"/>
      <c r="D59" s="209"/>
      <c r="E59" s="209"/>
      <c r="F59" s="209"/>
      <c r="G59" s="209"/>
      <c r="H59" s="209"/>
      <c r="I59" s="209"/>
      <c r="J59" s="41"/>
      <c r="K59" s="41"/>
      <c r="L59" s="41"/>
      <c r="M59" s="41"/>
      <c r="N59" s="41"/>
      <c r="P59" s="216"/>
      <c r="Q59" s="216"/>
      <c r="R59" s="73" t="s">
        <v>109</v>
      </c>
      <c r="S59" s="74" t="s">
        <v>68</v>
      </c>
      <c r="T59" s="239"/>
      <c r="U59" s="85"/>
      <c r="V59" s="211"/>
      <c r="W59" s="249"/>
    </row>
    <row r="60" spans="1:26">
      <c r="A60" s="38"/>
      <c r="B60" s="182"/>
      <c r="C60" s="38"/>
      <c r="D60" s="176"/>
      <c r="E60" s="38"/>
      <c r="F60" s="177"/>
      <c r="G60" s="38"/>
      <c r="H60" s="177"/>
      <c r="I60" s="176"/>
      <c r="J60" s="39"/>
      <c r="K60" s="40"/>
      <c r="L60" s="253"/>
      <c r="M60" s="41"/>
      <c r="N60" s="41"/>
      <c r="P60" s="216"/>
      <c r="Q60" s="216"/>
      <c r="R60" s="73" t="s">
        <v>111</v>
      </c>
      <c r="S60" s="74" t="s">
        <v>70</v>
      </c>
      <c r="T60" s="239"/>
      <c r="U60" s="85"/>
      <c r="V60" s="211"/>
    </row>
    <row r="61" spans="1:26">
      <c r="A61" s="38"/>
      <c r="B61" s="182"/>
      <c r="C61" s="38"/>
      <c r="D61" s="176"/>
      <c r="E61" s="38"/>
      <c r="F61" s="177"/>
      <c r="G61" s="38"/>
      <c r="H61" s="177"/>
      <c r="I61" s="176"/>
      <c r="J61" s="39"/>
      <c r="K61" s="40"/>
      <c r="L61" s="253"/>
      <c r="M61" s="41"/>
      <c r="N61" s="41"/>
      <c r="P61" s="216"/>
      <c r="Q61" s="216"/>
      <c r="R61" s="73" t="s">
        <v>112</v>
      </c>
      <c r="S61" s="74" t="s">
        <v>71</v>
      </c>
      <c r="T61" s="239"/>
      <c r="U61" s="85"/>
      <c r="V61" s="211"/>
    </row>
    <row r="62" spans="1:26" ht="9" customHeight="1">
      <c r="A62" s="245"/>
      <c r="B62" s="245"/>
      <c r="C62" s="209"/>
      <c r="D62" s="209"/>
      <c r="E62" s="209"/>
      <c r="F62" s="209"/>
      <c r="G62" s="209"/>
      <c r="H62" s="209"/>
      <c r="I62" s="209"/>
      <c r="J62" s="209"/>
      <c r="K62" s="41"/>
      <c r="L62" s="41"/>
      <c r="M62" s="41"/>
      <c r="N62" s="41"/>
      <c r="P62" s="216"/>
      <c r="Q62" s="216"/>
      <c r="R62" s="73" t="s">
        <v>106</v>
      </c>
      <c r="S62" s="74" t="s">
        <v>65</v>
      </c>
      <c r="T62" s="239"/>
      <c r="U62" s="85"/>
      <c r="V62" s="211"/>
    </row>
    <row r="63" spans="1:26">
      <c r="A63" s="559" t="s">
        <v>234</v>
      </c>
      <c r="B63" s="559"/>
      <c r="C63" s="559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P63" s="216"/>
      <c r="Q63" s="216"/>
      <c r="R63" s="73" t="s">
        <v>110</v>
      </c>
      <c r="S63" s="74" t="s">
        <v>69</v>
      </c>
      <c r="T63" s="239"/>
      <c r="U63" s="85"/>
      <c r="V63" s="211"/>
      <c r="X63" s="252"/>
      <c r="Y63" s="252"/>
      <c r="Z63" s="252"/>
    </row>
    <row r="64" spans="1:26" ht="9" customHeight="1">
      <c r="A64" s="245"/>
      <c r="B64" s="245"/>
      <c r="C64" s="209"/>
      <c r="D64" s="209"/>
      <c r="E64" s="209"/>
      <c r="F64" s="209"/>
      <c r="G64" s="209"/>
      <c r="H64" s="209"/>
      <c r="I64" s="209"/>
      <c r="J64" s="209"/>
      <c r="K64" s="41"/>
      <c r="L64" s="41"/>
      <c r="M64" s="41"/>
      <c r="N64" s="41"/>
      <c r="P64" s="216"/>
      <c r="Q64" s="216"/>
      <c r="R64" s="73" t="s">
        <v>113</v>
      </c>
      <c r="S64" s="74" t="s">
        <v>72</v>
      </c>
      <c r="T64" s="239"/>
      <c r="U64" s="85"/>
      <c r="V64" s="211"/>
      <c r="W64" s="252"/>
    </row>
    <row r="65" spans="1:26" ht="22.5" customHeight="1">
      <c r="A65" s="159"/>
      <c r="B65" s="173" t="s">
        <v>194</v>
      </c>
      <c r="C65" s="174"/>
      <c r="D65" s="159"/>
      <c r="E65" s="159"/>
      <c r="F65" s="560" t="s">
        <v>229</v>
      </c>
      <c r="G65" s="561"/>
      <c r="H65" s="561"/>
      <c r="I65" s="561"/>
      <c r="J65" s="561"/>
      <c r="K65" s="561"/>
      <c r="L65" s="561"/>
      <c r="M65" s="562"/>
      <c r="N65" s="246"/>
      <c r="P65" s="216"/>
      <c r="Q65" s="216"/>
      <c r="R65" s="73" t="s">
        <v>114</v>
      </c>
      <c r="S65" s="74" t="s">
        <v>73</v>
      </c>
      <c r="T65" s="239"/>
      <c r="U65" s="85"/>
      <c r="V65" s="211"/>
    </row>
    <row r="66" spans="1:26" ht="9" customHeight="1">
      <c r="A66" s="245"/>
      <c r="B66" s="245"/>
      <c r="C66" s="209"/>
      <c r="D66" s="209"/>
      <c r="E66" s="209"/>
      <c r="F66" s="209"/>
      <c r="G66" s="209"/>
      <c r="H66" s="209"/>
      <c r="I66" s="209"/>
      <c r="J66" s="209"/>
      <c r="K66" s="41"/>
      <c r="L66" s="41"/>
      <c r="M66" s="41"/>
      <c r="N66" s="41"/>
      <c r="P66" s="216"/>
      <c r="Q66" s="216"/>
      <c r="R66" s="73" t="s">
        <v>104</v>
      </c>
      <c r="S66" s="74" t="s">
        <v>63</v>
      </c>
      <c r="T66" s="239"/>
      <c r="U66" s="85"/>
      <c r="V66" s="211"/>
    </row>
    <row r="67" spans="1:26" s="249" customFormat="1">
      <c r="A67" s="541" t="s">
        <v>200</v>
      </c>
      <c r="B67" s="548"/>
      <c r="C67" s="541" t="s">
        <v>230</v>
      </c>
      <c r="D67" s="557"/>
      <c r="E67" s="541" t="s">
        <v>231</v>
      </c>
      <c r="F67" s="542"/>
      <c r="G67" s="541" t="s">
        <v>232</v>
      </c>
      <c r="H67" s="553"/>
      <c r="I67" s="548"/>
      <c r="J67" s="545" t="s">
        <v>233</v>
      </c>
      <c r="K67" s="547"/>
      <c r="L67" s="58"/>
      <c r="M67" s="58"/>
      <c r="N67" s="125"/>
      <c r="P67" s="216"/>
      <c r="Q67" s="216"/>
      <c r="R67" s="73" t="s">
        <v>105</v>
      </c>
      <c r="S67" s="74" t="s">
        <v>64</v>
      </c>
      <c r="T67" s="239"/>
      <c r="U67" s="85"/>
      <c r="V67" s="211"/>
      <c r="W67" s="43"/>
    </row>
    <row r="68" spans="1:26" s="249" customFormat="1">
      <c r="A68" s="543"/>
      <c r="B68" s="544"/>
      <c r="C68" s="543"/>
      <c r="D68" s="558"/>
      <c r="E68" s="543"/>
      <c r="F68" s="544"/>
      <c r="G68" s="554"/>
      <c r="H68" s="555"/>
      <c r="I68" s="556"/>
      <c r="J68" s="251" t="s">
        <v>191</v>
      </c>
      <c r="K68" s="251" t="s">
        <v>192</v>
      </c>
      <c r="L68" s="270"/>
      <c r="M68" s="125"/>
      <c r="N68" s="125"/>
      <c r="P68" s="216"/>
      <c r="Q68" s="216"/>
      <c r="R68" s="73" t="s">
        <v>331</v>
      </c>
      <c r="S68" s="74" t="s">
        <v>332</v>
      </c>
      <c r="T68" s="13"/>
      <c r="U68" s="76"/>
      <c r="V68" s="211"/>
      <c r="W68" s="43"/>
    </row>
    <row r="69" spans="1:26" ht="9" customHeight="1">
      <c r="A69" s="245"/>
      <c r="B69" s="245"/>
      <c r="C69" s="209"/>
      <c r="D69" s="209"/>
      <c r="E69" s="209"/>
      <c r="F69" s="209"/>
      <c r="G69" s="209"/>
      <c r="H69" s="209"/>
      <c r="I69" s="209"/>
      <c r="J69" s="41"/>
      <c r="K69" s="41"/>
      <c r="L69" s="41"/>
      <c r="M69" s="41"/>
      <c r="N69" s="41"/>
      <c r="P69" s="216"/>
      <c r="Q69" s="216"/>
      <c r="R69" s="212"/>
      <c r="S69" s="216"/>
      <c r="T69" s="216"/>
      <c r="U69" s="216"/>
      <c r="V69" s="211"/>
      <c r="W69" s="249"/>
    </row>
    <row r="70" spans="1:26" s="254" customFormat="1" ht="15" customHeight="1">
      <c r="A70" s="172"/>
      <c r="B70" s="182"/>
      <c r="C70" s="38"/>
      <c r="D70" s="176"/>
      <c r="E70" s="38"/>
      <c r="F70" s="177"/>
      <c r="G70" s="38"/>
      <c r="H70" s="177"/>
      <c r="I70" s="176"/>
      <c r="J70" s="39"/>
      <c r="K70" s="40"/>
      <c r="L70" s="253"/>
      <c r="M70" s="253"/>
      <c r="N70" s="253"/>
      <c r="P70" s="216"/>
      <c r="Q70" s="211" t="s">
        <v>693</v>
      </c>
      <c r="R70" s="211"/>
      <c r="S70" s="211"/>
      <c r="T70" s="216"/>
      <c r="U70" s="234"/>
      <c r="V70" s="21"/>
      <c r="W70" s="249"/>
    </row>
    <row r="71" spans="1:26" s="254" customFormat="1" ht="15" customHeight="1">
      <c r="A71" s="172"/>
      <c r="B71" s="182"/>
      <c r="C71" s="38"/>
      <c r="D71" s="176"/>
      <c r="E71" s="38"/>
      <c r="F71" s="177"/>
      <c r="G71" s="38"/>
      <c r="H71" s="177"/>
      <c r="I71" s="176"/>
      <c r="J71" s="39"/>
      <c r="K71" s="40"/>
      <c r="L71" s="253"/>
      <c r="M71" s="253"/>
      <c r="N71" s="253"/>
      <c r="P71" s="216"/>
      <c r="Q71" s="216"/>
      <c r="R71" s="212"/>
      <c r="S71" s="216"/>
      <c r="T71" s="216"/>
      <c r="U71" s="216"/>
      <c r="V71" s="211"/>
      <c r="W71" s="43"/>
    </row>
    <row r="72" spans="1:26" s="254" customFormat="1" ht="15" customHeight="1">
      <c r="A72" s="172"/>
      <c r="B72" s="182"/>
      <c r="C72" s="38"/>
      <c r="D72" s="176"/>
      <c r="E72" s="38"/>
      <c r="F72" s="177"/>
      <c r="G72" s="38"/>
      <c r="H72" s="177"/>
      <c r="I72" s="176"/>
      <c r="J72" s="39"/>
      <c r="K72" s="40"/>
      <c r="L72" s="253"/>
      <c r="M72" s="253"/>
      <c r="N72" s="253"/>
      <c r="P72" s="216"/>
      <c r="Q72" s="211" t="s">
        <v>258</v>
      </c>
      <c r="R72" s="211"/>
      <c r="S72" s="211"/>
      <c r="T72" s="216"/>
      <c r="U72" s="234"/>
      <c r="V72" s="21"/>
    </row>
    <row r="73" spans="1:26" ht="9" customHeight="1">
      <c r="A73" s="245"/>
      <c r="B73" s="245"/>
      <c r="C73" s="209"/>
      <c r="D73" s="209"/>
      <c r="E73" s="209"/>
      <c r="F73" s="209"/>
      <c r="G73" s="209"/>
      <c r="H73" s="209"/>
      <c r="I73" s="209"/>
      <c r="J73" s="209"/>
      <c r="K73" s="41"/>
      <c r="L73" s="41"/>
      <c r="M73" s="41"/>
      <c r="N73" s="41"/>
      <c r="P73" s="216"/>
      <c r="Q73" s="216"/>
      <c r="R73" s="212"/>
      <c r="S73" s="216"/>
      <c r="T73" s="216"/>
      <c r="U73" s="216"/>
      <c r="V73" s="211"/>
      <c r="W73" s="254"/>
    </row>
    <row r="74" spans="1:26">
      <c r="A74" s="559" t="s">
        <v>234</v>
      </c>
      <c r="B74" s="559"/>
      <c r="C74" s="559"/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P74" s="216"/>
      <c r="Q74" s="211" t="s">
        <v>116</v>
      </c>
      <c r="R74" s="211"/>
      <c r="S74" s="211"/>
      <c r="T74" s="216"/>
      <c r="U74" s="234"/>
      <c r="V74" s="21"/>
      <c r="W74" s="254"/>
      <c r="X74" s="252"/>
      <c r="Y74" s="252"/>
      <c r="Z74" s="252"/>
    </row>
    <row r="75" spans="1:26" ht="9" customHeight="1" thickBot="1">
      <c r="A75" s="12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P75" s="216"/>
      <c r="Q75" s="216"/>
      <c r="R75" s="212"/>
      <c r="S75" s="216"/>
      <c r="T75" s="216"/>
      <c r="U75" s="216"/>
      <c r="V75" s="211"/>
    </row>
    <row r="76" spans="1:26" ht="19.5" thickBot="1">
      <c r="A76" s="256" t="s">
        <v>81</v>
      </c>
      <c r="B76" s="257" t="s">
        <v>235</v>
      </c>
      <c r="C76" s="258"/>
      <c r="D76" s="258"/>
      <c r="E76" s="42"/>
      <c r="F76" s="560" t="s">
        <v>236</v>
      </c>
      <c r="G76" s="561"/>
      <c r="H76" s="561"/>
      <c r="I76" s="561"/>
      <c r="J76" s="561"/>
      <c r="K76" s="561"/>
      <c r="L76" s="561"/>
      <c r="M76" s="562"/>
      <c r="P76" s="216"/>
      <c r="Q76" s="216"/>
      <c r="R76" s="211" t="s">
        <v>74</v>
      </c>
      <c r="S76" s="211"/>
      <c r="T76" s="255"/>
      <c r="U76" s="255" t="s">
        <v>75</v>
      </c>
      <c r="V76" s="242">
        <f>+V74+V72+V70+V55+V50+V45+V43</f>
        <v>0</v>
      </c>
      <c r="W76" s="252"/>
    </row>
    <row r="77" spans="1:26" ht="9" customHeight="1">
      <c r="A77" s="12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P77" s="216"/>
      <c r="Q77" s="216"/>
      <c r="R77" s="212"/>
      <c r="S77" s="216"/>
      <c r="T77" s="216"/>
      <c r="U77" s="216"/>
      <c r="V77" s="211"/>
    </row>
    <row r="78" spans="1:26" s="249" customFormat="1">
      <c r="A78" s="580" t="s">
        <v>200</v>
      </c>
      <c r="B78" s="581"/>
      <c r="C78" s="580" t="s">
        <v>230</v>
      </c>
      <c r="D78" s="557"/>
      <c r="E78" s="580" t="s">
        <v>231</v>
      </c>
      <c r="F78" s="542"/>
      <c r="G78" s="580" t="s">
        <v>232</v>
      </c>
      <c r="H78" s="557"/>
      <c r="I78" s="248"/>
      <c r="J78" s="545" t="s">
        <v>233</v>
      </c>
      <c r="K78" s="546"/>
      <c r="L78" s="547"/>
      <c r="M78" s="58"/>
      <c r="N78" s="58"/>
      <c r="P78" s="216"/>
      <c r="Q78" s="211" t="s">
        <v>76</v>
      </c>
      <c r="R78" s="211"/>
      <c r="S78" s="216"/>
      <c r="T78" s="255"/>
      <c r="U78" s="255" t="s">
        <v>77</v>
      </c>
      <c r="V78" s="278"/>
      <c r="W78" s="43"/>
    </row>
    <row r="79" spans="1:26" s="249" customFormat="1">
      <c r="A79" s="543"/>
      <c r="B79" s="544"/>
      <c r="C79" s="543"/>
      <c r="D79" s="558"/>
      <c r="E79" s="543"/>
      <c r="F79" s="544"/>
      <c r="G79" s="543"/>
      <c r="H79" s="558"/>
      <c r="I79" s="250"/>
      <c r="J79" s="122" t="s">
        <v>237</v>
      </c>
      <c r="K79" s="59" t="s">
        <v>238</v>
      </c>
      <c r="L79" s="122" t="s">
        <v>81</v>
      </c>
      <c r="M79" s="58"/>
      <c r="N79" s="58"/>
      <c r="P79" s="216"/>
      <c r="Q79" s="211" t="s">
        <v>78</v>
      </c>
      <c r="R79" s="211"/>
      <c r="S79" s="216"/>
      <c r="T79" s="255"/>
      <c r="U79" s="255" t="s">
        <v>79</v>
      </c>
      <c r="V79" s="21"/>
      <c r="W79" s="43"/>
    </row>
    <row r="80" spans="1:26" ht="9" customHeight="1">
      <c r="A80" s="12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232"/>
      <c r="P80" s="216"/>
      <c r="Q80" s="211" t="s">
        <v>80</v>
      </c>
      <c r="R80" s="211"/>
      <c r="S80" s="216"/>
      <c r="T80" s="255"/>
      <c r="U80" s="255" t="s">
        <v>81</v>
      </c>
      <c r="V80" s="278"/>
      <c r="W80" s="249"/>
    </row>
    <row r="81" spans="1:26">
      <c r="A81" s="38"/>
      <c r="B81" s="182"/>
      <c r="C81" s="38"/>
      <c r="D81" s="176"/>
      <c r="E81" s="38"/>
      <c r="F81" s="177"/>
      <c r="G81" s="38"/>
      <c r="H81" s="177"/>
      <c r="I81" s="176"/>
      <c r="J81" s="39"/>
      <c r="K81" s="40"/>
      <c r="L81" s="48"/>
      <c r="M81" s="41"/>
      <c r="N81" s="41"/>
      <c r="P81" s="216"/>
      <c r="Q81" s="216"/>
      <c r="R81" s="212"/>
      <c r="S81" s="216"/>
      <c r="T81" s="216"/>
      <c r="U81" s="216"/>
      <c r="V81" s="211"/>
      <c r="W81" s="249"/>
    </row>
    <row r="82" spans="1:26">
      <c r="A82" s="271"/>
      <c r="B82" s="272"/>
      <c r="C82" s="60"/>
      <c r="D82" s="52"/>
      <c r="E82" s="60"/>
      <c r="F82" s="51"/>
      <c r="G82" s="38"/>
      <c r="H82" s="177"/>
      <c r="I82" s="176"/>
      <c r="J82" s="121"/>
      <c r="K82" s="48"/>
      <c r="L82" s="48"/>
      <c r="M82" s="41"/>
      <c r="N82" s="41"/>
      <c r="P82" s="565" t="s">
        <v>252</v>
      </c>
      <c r="Q82" s="565"/>
      <c r="R82" s="567" t="s">
        <v>83</v>
      </c>
      <c r="S82" s="567"/>
      <c r="T82" s="89"/>
      <c r="U82" s="216"/>
      <c r="V82" s="211"/>
    </row>
    <row r="83" spans="1:26">
      <c r="A83" s="273"/>
      <c r="B83" s="274"/>
      <c r="C83" s="60"/>
      <c r="D83" s="52"/>
      <c r="E83" s="60"/>
      <c r="F83" s="51"/>
      <c r="G83" s="38"/>
      <c r="H83" s="177"/>
      <c r="I83" s="176"/>
      <c r="J83" s="121"/>
      <c r="K83" s="48"/>
      <c r="L83" s="48"/>
      <c r="M83" s="41"/>
      <c r="N83" s="41"/>
      <c r="P83" s="565"/>
      <c r="Q83" s="565"/>
      <c r="R83" s="567" t="s">
        <v>84</v>
      </c>
      <c r="S83" s="567"/>
      <c r="T83" s="89"/>
      <c r="U83" s="216"/>
      <c r="V83" s="211"/>
    </row>
    <row r="84" spans="1:26">
      <c r="A84" s="271"/>
      <c r="B84" s="272"/>
      <c r="C84" s="60"/>
      <c r="D84" s="52"/>
      <c r="E84" s="60"/>
      <c r="F84" s="51"/>
      <c r="G84" s="38"/>
      <c r="H84" s="177"/>
      <c r="I84" s="176"/>
      <c r="J84" s="121"/>
      <c r="K84" s="48"/>
      <c r="L84" s="48"/>
      <c r="M84" s="41"/>
      <c r="N84" s="41"/>
      <c r="P84" s="565"/>
      <c r="Q84" s="565"/>
      <c r="R84" s="567" t="s">
        <v>85</v>
      </c>
      <c r="S84" s="567"/>
      <c r="T84" s="89"/>
      <c r="U84" s="216"/>
      <c r="V84" s="211"/>
      <c r="W84" s="187"/>
    </row>
    <row r="85" spans="1:26">
      <c r="A85" s="273"/>
      <c r="B85" s="274"/>
      <c r="C85" s="60"/>
      <c r="D85" s="52"/>
      <c r="E85" s="60"/>
      <c r="F85" s="51"/>
      <c r="G85" s="38"/>
      <c r="H85" s="177"/>
      <c r="I85" s="176"/>
      <c r="J85" s="121"/>
      <c r="K85" s="48"/>
      <c r="L85" s="48"/>
      <c r="M85" s="41"/>
      <c r="N85" s="41"/>
      <c r="P85" s="565"/>
      <c r="Q85" s="565"/>
      <c r="R85" s="437" t="s">
        <v>332</v>
      </c>
      <c r="S85" s="438"/>
      <c r="T85" s="21">
        <f>-U68</f>
        <v>0</v>
      </c>
      <c r="U85" s="216"/>
      <c r="V85" s="211"/>
    </row>
    <row r="86" spans="1:26">
      <c r="A86" s="271"/>
      <c r="B86" s="272"/>
      <c r="C86" s="60"/>
      <c r="D86" s="52"/>
      <c r="E86" s="60"/>
      <c r="F86" s="51"/>
      <c r="G86" s="38"/>
      <c r="H86" s="177"/>
      <c r="I86" s="176"/>
      <c r="J86" s="121"/>
      <c r="K86" s="48"/>
      <c r="L86" s="48"/>
      <c r="M86" s="41"/>
      <c r="N86" s="41"/>
      <c r="P86" s="565"/>
      <c r="Q86" s="565"/>
      <c r="R86" s="437" t="s">
        <v>333</v>
      </c>
      <c r="S86" s="438"/>
      <c r="T86" s="21">
        <f>+U39</f>
        <v>0</v>
      </c>
      <c r="U86" s="216"/>
      <c r="V86" s="211"/>
    </row>
    <row r="87" spans="1:26" ht="16.5" thickBot="1">
      <c r="A87" s="271"/>
      <c r="B87" s="272"/>
      <c r="C87" s="60"/>
      <c r="D87" s="52"/>
      <c r="E87" s="60"/>
      <c r="F87" s="51"/>
      <c r="G87" s="38"/>
      <c r="H87" s="177"/>
      <c r="I87" s="176"/>
      <c r="J87" s="121"/>
      <c r="K87" s="48"/>
      <c r="L87" s="48"/>
      <c r="M87" s="41"/>
      <c r="N87" s="41"/>
      <c r="P87" s="259"/>
      <c r="Q87" s="259"/>
      <c r="R87" s="260"/>
      <c r="S87" s="260"/>
      <c r="T87" s="240"/>
      <c r="U87" s="216"/>
      <c r="V87" s="211"/>
    </row>
    <row r="88" spans="1:26" ht="16.5" thickBot="1">
      <c r="A88" s="271"/>
      <c r="B88" s="272"/>
      <c r="C88" s="60"/>
      <c r="D88" s="52"/>
      <c r="E88" s="60"/>
      <c r="F88" s="51"/>
      <c r="G88" s="38"/>
      <c r="H88" s="177"/>
      <c r="I88" s="176"/>
      <c r="J88" s="121"/>
      <c r="K88" s="48"/>
      <c r="L88" s="48"/>
      <c r="M88" s="41"/>
      <c r="N88" s="41"/>
      <c r="P88" s="261"/>
      <c r="Q88" s="216"/>
      <c r="R88" s="212"/>
      <c r="S88" s="255" t="s">
        <v>86</v>
      </c>
      <c r="T88" s="279"/>
      <c r="U88" s="216"/>
      <c r="V88" s="211"/>
    </row>
    <row r="89" spans="1:26">
      <c r="A89" s="271"/>
      <c r="B89" s="272"/>
      <c r="C89" s="60"/>
      <c r="D89" s="52"/>
      <c r="E89" s="60"/>
      <c r="F89" s="51"/>
      <c r="G89" s="38"/>
      <c r="H89" s="177"/>
      <c r="I89" s="176"/>
      <c r="J89" s="121"/>
      <c r="K89" s="48"/>
      <c r="L89" s="48"/>
      <c r="M89" s="41"/>
      <c r="N89" s="41"/>
      <c r="P89" s="261"/>
      <c r="Q89" s="216"/>
      <c r="R89" s="212"/>
      <c r="S89" s="255"/>
      <c r="T89" s="262"/>
      <c r="U89" s="216"/>
      <c r="V89" s="211"/>
    </row>
    <row r="90" spans="1:26" ht="15">
      <c r="A90" s="275"/>
      <c r="B90" s="276"/>
      <c r="C90" s="60"/>
      <c r="D90" s="52"/>
      <c r="E90" s="60"/>
      <c r="F90" s="51"/>
      <c r="G90" s="38"/>
      <c r="H90" s="177"/>
      <c r="I90" s="176"/>
      <c r="J90" s="121"/>
      <c r="K90" s="48"/>
      <c r="L90" s="48"/>
      <c r="M90" s="41"/>
      <c r="N90" s="41"/>
      <c r="P90" s="263" t="s">
        <v>87</v>
      </c>
      <c r="Q90" s="264"/>
      <c r="R90" s="563"/>
      <c r="S90" s="498"/>
      <c r="T90" s="498"/>
      <c r="U90" s="498"/>
      <c r="V90" s="564"/>
    </row>
    <row r="91" spans="1:26" ht="9" customHeight="1">
      <c r="A91" s="245"/>
      <c r="B91" s="245"/>
      <c r="C91" s="209"/>
      <c r="D91" s="209"/>
      <c r="E91" s="209"/>
      <c r="F91" s="209"/>
      <c r="G91" s="209"/>
      <c r="H91" s="209"/>
      <c r="I91" s="209"/>
      <c r="J91" s="209"/>
      <c r="K91" s="41"/>
      <c r="L91" s="41"/>
      <c r="M91" s="41"/>
      <c r="N91" s="41"/>
      <c r="P91" s="422"/>
      <c r="Q91" s="423"/>
      <c r="R91" s="423"/>
      <c r="S91" s="423"/>
      <c r="T91" s="423"/>
      <c r="U91" s="423"/>
      <c r="V91" s="424"/>
    </row>
    <row r="92" spans="1:26" ht="15">
      <c r="A92" s="559" t="s">
        <v>239</v>
      </c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P92" s="422"/>
      <c r="Q92" s="423"/>
      <c r="R92" s="423"/>
      <c r="S92" s="423"/>
      <c r="T92" s="423"/>
      <c r="U92" s="423"/>
      <c r="V92" s="424"/>
      <c r="X92" s="252"/>
      <c r="Y92" s="252"/>
      <c r="Z92" s="252"/>
    </row>
    <row r="93" spans="1:26" ht="15">
      <c r="A93" s="265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P93" s="422"/>
      <c r="Q93" s="423"/>
      <c r="R93" s="423"/>
      <c r="S93" s="423"/>
      <c r="T93" s="423"/>
      <c r="U93" s="423"/>
      <c r="V93" s="424"/>
      <c r="X93" s="252"/>
      <c r="Y93" s="252"/>
      <c r="Z93" s="252"/>
    </row>
    <row r="94" spans="1:26" ht="19.5">
      <c r="A94" s="208" t="s">
        <v>240</v>
      </c>
      <c r="B94" s="50" t="s">
        <v>241</v>
      </c>
      <c r="C94" s="50"/>
      <c r="D94" s="467" t="s">
        <v>15</v>
      </c>
      <c r="E94" s="468"/>
      <c r="F94" s="469"/>
      <c r="G94" s="41"/>
      <c r="H94" s="209" t="s">
        <v>322</v>
      </c>
      <c r="I94" s="41"/>
      <c r="J94" s="41"/>
      <c r="K94" s="566"/>
      <c r="L94" s="566"/>
      <c r="M94" s="125"/>
      <c r="N94" s="49"/>
      <c r="P94" s="422"/>
      <c r="Q94" s="423"/>
      <c r="R94" s="423"/>
      <c r="S94" s="423"/>
      <c r="T94" s="423"/>
      <c r="U94" s="423"/>
      <c r="V94" s="424"/>
      <c r="W94" s="252"/>
    </row>
    <row r="95" spans="1:26">
      <c r="A95" s="126"/>
      <c r="B95" s="49"/>
      <c r="C95" s="49"/>
      <c r="D95" s="42"/>
      <c r="E95" s="42"/>
      <c r="F95" s="41"/>
      <c r="G95" s="41"/>
      <c r="H95" s="41"/>
      <c r="I95" s="41"/>
      <c r="J95" s="41"/>
      <c r="K95" s="566"/>
      <c r="L95" s="566"/>
      <c r="M95" s="125"/>
      <c r="N95" s="49"/>
      <c r="P95" s="425"/>
      <c r="Q95" s="426"/>
      <c r="R95" s="426"/>
      <c r="S95" s="426"/>
      <c r="T95" s="426"/>
      <c r="U95" s="426"/>
      <c r="V95" s="427"/>
      <c r="W95" s="252"/>
    </row>
    <row r="96" spans="1:26">
      <c r="A96" s="266" t="s">
        <v>242</v>
      </c>
      <c r="B96" s="267" t="s">
        <v>243</v>
      </c>
      <c r="C96" s="268"/>
      <c r="D96" s="268"/>
      <c r="E96" s="268"/>
      <c r="F96" s="49"/>
      <c r="G96" s="49"/>
      <c r="H96" s="49"/>
      <c r="I96" s="49"/>
      <c r="J96" s="49"/>
      <c r="K96" s="49"/>
      <c r="L96" s="49"/>
      <c r="M96" s="49"/>
      <c r="N96" s="49"/>
    </row>
    <row r="97" spans="1:22">
      <c r="A97" s="126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22" ht="24" customHeight="1">
      <c r="A98" s="126" t="s">
        <v>244</v>
      </c>
      <c r="B98" s="61"/>
      <c r="C98" s="62"/>
      <c r="D98" s="63"/>
      <c r="E98" s="579" t="s">
        <v>245</v>
      </c>
      <c r="F98" s="568"/>
      <c r="G98" s="576"/>
      <c r="H98" s="577"/>
      <c r="I98" s="577"/>
      <c r="J98" s="577"/>
      <c r="K98" s="577"/>
      <c r="L98" s="577"/>
      <c r="M98" s="578"/>
      <c r="N98" s="49"/>
    </row>
    <row r="99" spans="1:22">
      <c r="A99" s="126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22">
      <c r="A100" s="568" t="s">
        <v>246</v>
      </c>
      <c r="B100" s="570"/>
      <c r="C100" s="571"/>
      <c r="D100" s="571"/>
      <c r="E100" s="572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22">
      <c r="A101" s="569"/>
      <c r="B101" s="573"/>
      <c r="C101" s="574"/>
      <c r="D101" s="574"/>
      <c r="E101" s="575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22">
      <c r="A102" s="126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10" spans="1:22">
      <c r="L110" s="200"/>
      <c r="M110" s="200"/>
      <c r="N110" s="201"/>
      <c r="O110" s="200"/>
    </row>
    <row r="111" spans="1:22">
      <c r="L111" s="200"/>
      <c r="M111" s="200"/>
      <c r="N111" s="201"/>
      <c r="O111" s="200"/>
    </row>
    <row r="112" spans="1:22">
      <c r="L112" s="200"/>
      <c r="M112" s="200"/>
      <c r="N112" s="201"/>
      <c r="O112" s="200"/>
      <c r="R112" s="202"/>
      <c r="S112" s="43"/>
      <c r="T112" s="43"/>
      <c r="U112" s="43"/>
      <c r="V112" s="43"/>
    </row>
    <row r="113" spans="18:22">
      <c r="R113" s="202"/>
      <c r="S113" s="43"/>
      <c r="T113" s="43"/>
      <c r="U113" s="43"/>
      <c r="V113" s="43"/>
    </row>
    <row r="114" spans="18:22">
      <c r="R114" s="202"/>
      <c r="S114" s="43"/>
      <c r="T114" s="43"/>
      <c r="U114" s="43"/>
      <c r="V114" s="43"/>
    </row>
  </sheetData>
  <mergeCells count="74">
    <mergeCell ref="R41:S41"/>
    <mergeCell ref="A34:C34"/>
    <mergeCell ref="J38:K38"/>
    <mergeCell ref="A38:B39"/>
    <mergeCell ref="E38:F38"/>
    <mergeCell ref="D33:M33"/>
    <mergeCell ref="H38:H39"/>
    <mergeCell ref="S2:V2"/>
    <mergeCell ref="Q16:R17"/>
    <mergeCell ref="Q20:R21"/>
    <mergeCell ref="I25:J25"/>
    <mergeCell ref="B10:M11"/>
    <mergeCell ref="C21:M23"/>
    <mergeCell ref="A2:M2"/>
    <mergeCell ref="F17:N17"/>
    <mergeCell ref="C19:F19"/>
    <mergeCell ref="A21:B21"/>
    <mergeCell ref="E25:F25"/>
    <mergeCell ref="J4:M4"/>
    <mergeCell ref="A27:E27"/>
    <mergeCell ref="A29:C29"/>
    <mergeCell ref="A78:B79"/>
    <mergeCell ref="C78:D79"/>
    <mergeCell ref="E78:F79"/>
    <mergeCell ref="G78:H79"/>
    <mergeCell ref="A31:C31"/>
    <mergeCell ref="D43:M43"/>
    <mergeCell ref="J57:K57"/>
    <mergeCell ref="A63:N63"/>
    <mergeCell ref="F65:M65"/>
    <mergeCell ref="J47:K47"/>
    <mergeCell ref="A47:B48"/>
    <mergeCell ref="C47:D48"/>
    <mergeCell ref="E47:F48"/>
    <mergeCell ref="G47:I48"/>
    <mergeCell ref="D31:F31"/>
    <mergeCell ref="A33:C33"/>
    <mergeCell ref="A100:A101"/>
    <mergeCell ref="B100:E101"/>
    <mergeCell ref="K94:L94"/>
    <mergeCell ref="G98:M98"/>
    <mergeCell ref="D94:F94"/>
    <mergeCell ref="E98:F98"/>
    <mergeCell ref="P91:V95"/>
    <mergeCell ref="A92:N92"/>
    <mergeCell ref="R90:V90"/>
    <mergeCell ref="P82:Q86"/>
    <mergeCell ref="K95:L95"/>
    <mergeCell ref="R85:S85"/>
    <mergeCell ref="R86:S86"/>
    <mergeCell ref="R84:S84"/>
    <mergeCell ref="R82:S82"/>
    <mergeCell ref="R83:S83"/>
    <mergeCell ref="E67:F68"/>
    <mergeCell ref="J78:L78"/>
    <mergeCell ref="A67:B68"/>
    <mergeCell ref="D34:M34"/>
    <mergeCell ref="E36:L36"/>
    <mergeCell ref="J67:K67"/>
    <mergeCell ref="E57:F58"/>
    <mergeCell ref="G57:I58"/>
    <mergeCell ref="A57:B58"/>
    <mergeCell ref="C57:D58"/>
    <mergeCell ref="G67:I68"/>
    <mergeCell ref="A53:N53"/>
    <mergeCell ref="F55:M55"/>
    <mergeCell ref="C67:D68"/>
    <mergeCell ref="A74:N74"/>
    <mergeCell ref="F76:M76"/>
    <mergeCell ref="D29:F29"/>
    <mergeCell ref="E6:M6"/>
    <mergeCell ref="C13:I13"/>
    <mergeCell ref="C15:I15"/>
    <mergeCell ref="G25:H25"/>
  </mergeCells>
  <dataValidations count="2">
    <dataValidation type="list" allowBlank="1" showInputMessage="1" showErrorMessage="1" sqref="D94:F94" xr:uid="{00000000-0002-0000-0500-000000000000}">
      <formula1>locaux</formula1>
    </dataValidation>
    <dataValidation type="list" allowBlank="1" showInputMessage="1" showErrorMessage="1" sqref="J4" xr:uid="{00000000-0002-0000-0500-000001000000}">
      <formula1>disciplines1</formula1>
    </dataValidation>
  </dataValidations>
  <printOptions horizontalCentered="1"/>
  <pageMargins left="0.27559055118110237" right="0.23622047244094491" top="0.35433070866141736" bottom="0.31496062992125984" header="0.31496062992125984" footer="0.31496062992125984"/>
  <pageSetup paperSize="9" scale="50" fitToWidth="2" orientation="portrait" r:id="rId1"/>
  <colBreaks count="1" manualBreakCount="1">
    <brk id="15" max="10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2:F29"/>
  <sheetViews>
    <sheetView workbookViewId="0">
      <selection activeCell="F2" sqref="F2"/>
    </sheetView>
  </sheetViews>
  <sheetFormatPr baseColWidth="10" defaultRowHeight="15"/>
  <cols>
    <col min="1" max="1" width="22.28515625" style="120" customWidth="1"/>
    <col min="2" max="2" width="5.28515625" style="120" customWidth="1"/>
  </cols>
  <sheetData>
    <row r="2" spans="1:6">
      <c r="A2" s="120" t="s">
        <v>300</v>
      </c>
      <c r="B2" s="120">
        <v>50</v>
      </c>
      <c r="E2">
        <v>1</v>
      </c>
      <c r="F2" t="s">
        <v>309</v>
      </c>
    </row>
    <row r="3" spans="1:6">
      <c r="A3" s="120" t="s">
        <v>282</v>
      </c>
      <c r="B3" s="120" t="s">
        <v>139</v>
      </c>
      <c r="E3">
        <v>2</v>
      </c>
      <c r="F3" t="s">
        <v>310</v>
      </c>
    </row>
    <row r="4" spans="1:6">
      <c r="A4" s="120" t="s">
        <v>292</v>
      </c>
      <c r="B4" s="120" t="s">
        <v>166</v>
      </c>
      <c r="E4">
        <v>3</v>
      </c>
      <c r="F4" t="s">
        <v>311</v>
      </c>
    </row>
    <row r="5" spans="1:6">
      <c r="A5" s="120" t="s">
        <v>301</v>
      </c>
      <c r="B5" s="120">
        <v>52</v>
      </c>
      <c r="E5">
        <v>4</v>
      </c>
      <c r="F5" t="s">
        <v>312</v>
      </c>
    </row>
    <row r="6" spans="1:6">
      <c r="A6" s="120" t="s">
        <v>302</v>
      </c>
      <c r="B6" s="120">
        <v>53</v>
      </c>
      <c r="E6">
        <v>5</v>
      </c>
      <c r="F6" t="s">
        <v>313</v>
      </c>
    </row>
    <row r="7" spans="1:6">
      <c r="A7" s="120" t="s">
        <v>278</v>
      </c>
      <c r="B7" s="120" t="s">
        <v>131</v>
      </c>
      <c r="E7">
        <v>6</v>
      </c>
      <c r="F7" t="s">
        <v>314</v>
      </c>
    </row>
    <row r="8" spans="1:6">
      <c r="A8" s="120" t="s">
        <v>279</v>
      </c>
      <c r="B8" s="120" t="s">
        <v>133</v>
      </c>
      <c r="E8">
        <v>7</v>
      </c>
      <c r="F8" t="s">
        <v>315</v>
      </c>
    </row>
    <row r="9" spans="1:6">
      <c r="A9" s="120" t="s">
        <v>281</v>
      </c>
      <c r="B9" s="120" t="s">
        <v>137</v>
      </c>
    </row>
    <row r="10" spans="1:6">
      <c r="A10" s="120" t="s">
        <v>280</v>
      </c>
      <c r="B10" s="120" t="s">
        <v>135</v>
      </c>
    </row>
    <row r="11" spans="1:6">
      <c r="A11" s="120" t="s">
        <v>293</v>
      </c>
      <c r="B11" s="120" t="s">
        <v>277</v>
      </c>
    </row>
    <row r="12" spans="1:6">
      <c r="A12" s="120" t="s">
        <v>308</v>
      </c>
      <c r="B12" s="120">
        <v>70</v>
      </c>
    </row>
    <row r="13" spans="1:6" ht="26.25">
      <c r="A13" s="120" t="s">
        <v>298</v>
      </c>
      <c r="B13" s="120" t="s">
        <v>295</v>
      </c>
      <c r="F13" s="119" t="s">
        <v>12</v>
      </c>
    </row>
    <row r="14" spans="1:6" ht="26.25">
      <c r="A14" s="120" t="s">
        <v>291</v>
      </c>
      <c r="B14" s="120" t="s">
        <v>164</v>
      </c>
      <c r="F14" s="119" t="s">
        <v>14</v>
      </c>
    </row>
    <row r="15" spans="1:6">
      <c r="A15" s="120" t="s">
        <v>303</v>
      </c>
      <c r="B15" s="120">
        <v>55</v>
      </c>
      <c r="F15" s="1" t="s">
        <v>13</v>
      </c>
    </row>
    <row r="16" spans="1:6">
      <c r="A16" s="120" t="s">
        <v>290</v>
      </c>
      <c r="B16" s="120" t="s">
        <v>162</v>
      </c>
      <c r="F16" s="1" t="s">
        <v>15</v>
      </c>
    </row>
    <row r="17" spans="1:6">
      <c r="A17" s="120" t="s">
        <v>304</v>
      </c>
      <c r="B17" s="120">
        <v>56</v>
      </c>
    </row>
    <row r="18" spans="1:6">
      <c r="A18" s="120" t="s">
        <v>305</v>
      </c>
      <c r="B18" s="120">
        <v>57</v>
      </c>
    </row>
    <row r="19" spans="1:6">
      <c r="A19" s="120" t="s">
        <v>297</v>
      </c>
      <c r="B19" s="120" t="s">
        <v>294</v>
      </c>
    </row>
    <row r="20" spans="1:6">
      <c r="A20" s="120" t="s">
        <v>283</v>
      </c>
      <c r="B20" s="120" t="s">
        <v>141</v>
      </c>
      <c r="F20" t="s">
        <v>319</v>
      </c>
    </row>
    <row r="21" spans="1:6">
      <c r="A21" s="120" t="s">
        <v>284</v>
      </c>
      <c r="B21" s="120" t="s">
        <v>142</v>
      </c>
      <c r="F21" t="s">
        <v>320</v>
      </c>
    </row>
    <row r="22" spans="1:6">
      <c r="A22" s="120" t="s">
        <v>306</v>
      </c>
      <c r="B22" s="120">
        <v>58</v>
      </c>
    </row>
    <row r="23" spans="1:6">
      <c r="A23" s="120" t="s">
        <v>285</v>
      </c>
      <c r="B23" s="120" t="s">
        <v>152</v>
      </c>
      <c r="F23" t="s">
        <v>326</v>
      </c>
    </row>
    <row r="24" spans="1:6">
      <c r="A24" s="120" t="s">
        <v>299</v>
      </c>
      <c r="B24" s="120" t="s">
        <v>296</v>
      </c>
      <c r="F24" t="s">
        <v>327</v>
      </c>
    </row>
    <row r="25" spans="1:6">
      <c r="A25" s="120" t="s">
        <v>286</v>
      </c>
      <c r="B25" s="120" t="s">
        <v>154</v>
      </c>
    </row>
    <row r="26" spans="1:6">
      <c r="A26" s="120" t="s">
        <v>289</v>
      </c>
      <c r="B26" s="120" t="s">
        <v>160</v>
      </c>
    </row>
    <row r="27" spans="1:6">
      <c r="A27" s="120" t="s">
        <v>307</v>
      </c>
      <c r="B27" s="120">
        <v>59</v>
      </c>
    </row>
    <row r="28" spans="1:6">
      <c r="A28" s="120" t="s">
        <v>287</v>
      </c>
      <c r="B28" s="120" t="s">
        <v>156</v>
      </c>
    </row>
    <row r="29" spans="1:6">
      <c r="A29" s="120" t="s">
        <v>288</v>
      </c>
      <c r="B29" s="120" t="s">
        <v>158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1"/>
  <sheetViews>
    <sheetView topLeftCell="Q16" workbookViewId="0">
      <selection activeCell="Z41" sqref="Z41"/>
    </sheetView>
  </sheetViews>
  <sheetFormatPr baseColWidth="10" defaultRowHeight="15"/>
  <cols>
    <col min="1" max="1" width="7.140625" style="354" bestFit="1" customWidth="1"/>
    <col min="2" max="2" width="7.5703125" style="354" bestFit="1" customWidth="1"/>
    <col min="3" max="3" width="7.28515625" style="349" hidden="1" customWidth="1"/>
    <col min="4" max="4" width="5.7109375" style="354" customWidth="1"/>
    <col min="5" max="5" width="4.7109375" customWidth="1"/>
    <col min="6" max="6" width="7.7109375" style="351" bestFit="1" customWidth="1"/>
    <col min="7" max="7" width="5.28515625" style="354" customWidth="1"/>
    <col min="8" max="8" width="69.7109375" bestFit="1" customWidth="1"/>
    <col min="9" max="9" width="67.7109375" bestFit="1" customWidth="1"/>
    <col min="10" max="10" width="7.7109375" style="356" bestFit="1" customWidth="1"/>
    <col min="11" max="11" width="24.140625" customWidth="1"/>
    <col min="12" max="12" width="21" bestFit="1" customWidth="1"/>
    <col min="13" max="13" width="91.5703125" bestFit="1" customWidth="1"/>
    <col min="14" max="14" width="69.28515625" customWidth="1"/>
    <col min="15" max="15" width="47" customWidth="1"/>
    <col min="16" max="16" width="40.140625" style="355" bestFit="1" customWidth="1"/>
    <col min="17" max="17" width="69.85546875" bestFit="1" customWidth="1"/>
    <col min="18" max="18" width="20.7109375" bestFit="1" customWidth="1"/>
    <col min="19" max="19" width="32.85546875" customWidth="1"/>
    <col min="20" max="20" width="25.5703125" bestFit="1" customWidth="1"/>
  </cols>
  <sheetData>
    <row r="1" spans="1:27">
      <c r="A1" s="348" t="s">
        <v>337</v>
      </c>
      <c r="B1" s="348" t="s">
        <v>338</v>
      </c>
      <c r="C1" s="349" t="s">
        <v>339</v>
      </c>
      <c r="D1" s="348" t="s">
        <v>340</v>
      </c>
      <c r="E1" s="350" t="s">
        <v>341</v>
      </c>
      <c r="F1" s="351" t="s">
        <v>342</v>
      </c>
      <c r="G1" s="348" t="s">
        <v>343</v>
      </c>
      <c r="H1" s="350" t="s">
        <v>344</v>
      </c>
      <c r="I1" s="350" t="s">
        <v>345</v>
      </c>
      <c r="J1" s="352" t="s">
        <v>346</v>
      </c>
      <c r="K1" s="350" t="s">
        <v>347</v>
      </c>
      <c r="L1" s="350" t="s">
        <v>348</v>
      </c>
      <c r="M1" s="350" t="s">
        <v>349</v>
      </c>
      <c r="N1" s="353" t="s">
        <v>350</v>
      </c>
      <c r="O1" s="350" t="s">
        <v>351</v>
      </c>
      <c r="P1" s="350" t="s">
        <v>352</v>
      </c>
      <c r="Q1" s="350" t="s">
        <v>353</v>
      </c>
      <c r="R1" s="350" t="s">
        <v>672</v>
      </c>
      <c r="S1" s="350" t="s">
        <v>354</v>
      </c>
      <c r="T1" s="350" t="s">
        <v>355</v>
      </c>
      <c r="U1" s="350" t="s">
        <v>369</v>
      </c>
      <c r="V1" s="350" t="s">
        <v>370</v>
      </c>
      <c r="W1" s="350" t="s">
        <v>371</v>
      </c>
      <c r="X1" s="350" t="s">
        <v>373</v>
      </c>
      <c r="Y1" s="350" t="s">
        <v>372</v>
      </c>
      <c r="Z1" s="350" t="s">
        <v>374</v>
      </c>
      <c r="AA1" s="350" t="s">
        <v>375</v>
      </c>
    </row>
    <row r="2" spans="1:27">
      <c r="A2" s="350" t="s">
        <v>363</v>
      </c>
      <c r="B2" s="350" t="s">
        <v>356</v>
      </c>
      <c r="C2" s="374" t="e">
        <f>CONCATENATE([1]!SYNTHESERA56[[#This Row],[CI]]," ",[1]!SYNTHESERA56[[#This Row],[CE]])</f>
        <v>#REF!</v>
      </c>
      <c r="D2" t="s">
        <v>131</v>
      </c>
      <c r="E2" t="s">
        <v>58</v>
      </c>
      <c r="F2" s="361" t="s">
        <v>357</v>
      </c>
      <c r="G2"/>
      <c r="H2" t="s">
        <v>377</v>
      </c>
      <c r="I2" t="s">
        <v>378</v>
      </c>
      <c r="J2" s="375">
        <v>60180</v>
      </c>
      <c r="K2" t="s">
        <v>379</v>
      </c>
      <c r="M2" t="s">
        <v>380</v>
      </c>
      <c r="N2" s="355" t="s">
        <v>381</v>
      </c>
      <c r="P2" t="s">
        <v>577</v>
      </c>
      <c r="R2" t="s">
        <v>382</v>
      </c>
      <c r="S2" t="s">
        <v>665</v>
      </c>
      <c r="T2" s="362" t="s">
        <v>383</v>
      </c>
      <c r="U2" s="359">
        <v>4441.84</v>
      </c>
      <c r="V2">
        <v>0</v>
      </c>
      <c r="W2">
        <v>13</v>
      </c>
      <c r="X2">
        <v>12</v>
      </c>
      <c r="Y2">
        <v>0</v>
      </c>
      <c r="Z2">
        <v>13</v>
      </c>
      <c r="AA2" t="str">
        <f t="shared" ref="AA2:AA10" si="0">CONCATENATE(A:A," ",B:B," ",D:D," ",E:E)</f>
        <v>2 1 01 A</v>
      </c>
    </row>
    <row r="3" spans="1:27">
      <c r="A3" s="350">
        <v>2</v>
      </c>
      <c r="B3" s="350">
        <v>1</v>
      </c>
      <c r="C3" s="374" t="e">
        <f>CONCATENATE([1]!SYNTHESERA56[[#This Row],[CI]]," ",[1]!SYNTHESERA56[[#This Row],[CE]])</f>
        <v>#REF!</v>
      </c>
      <c r="D3" t="s">
        <v>133</v>
      </c>
      <c r="E3" t="s">
        <v>58</v>
      </c>
      <c r="F3" s="351" t="s">
        <v>152</v>
      </c>
      <c r="G3"/>
      <c r="H3" t="s">
        <v>384</v>
      </c>
      <c r="I3" t="s">
        <v>385</v>
      </c>
      <c r="J3" s="375">
        <v>75010</v>
      </c>
      <c r="K3" t="s">
        <v>360</v>
      </c>
      <c r="M3" t="s">
        <v>386</v>
      </c>
      <c r="N3" s="355" t="s">
        <v>643</v>
      </c>
      <c r="O3" t="s">
        <v>644</v>
      </c>
      <c r="P3" t="s">
        <v>666</v>
      </c>
      <c r="Q3" t="s">
        <v>387</v>
      </c>
      <c r="R3" t="s">
        <v>382</v>
      </c>
      <c r="S3" t="s">
        <v>388</v>
      </c>
      <c r="T3" t="s">
        <v>389</v>
      </c>
      <c r="U3" s="359">
        <v>6460.83</v>
      </c>
      <c r="V3">
        <v>3</v>
      </c>
      <c r="W3">
        <v>9</v>
      </c>
      <c r="X3">
        <v>11</v>
      </c>
      <c r="Y3">
        <v>0</v>
      </c>
      <c r="Z3">
        <v>7</v>
      </c>
      <c r="AA3" t="str">
        <f t="shared" si="0"/>
        <v>2 1 02 A</v>
      </c>
    </row>
    <row r="4" spans="1:27">
      <c r="A4" s="350" t="s">
        <v>363</v>
      </c>
      <c r="B4" s="350" t="s">
        <v>356</v>
      </c>
      <c r="C4" s="374" t="e">
        <f>CONCATENATE([1]!SYNTHESERA56[[#This Row],[CI]]," ",[1]!SYNTHESERA56[[#This Row],[CE]])</f>
        <v>#REF!</v>
      </c>
      <c r="D4" t="s">
        <v>135</v>
      </c>
      <c r="E4" t="s">
        <v>358</v>
      </c>
      <c r="F4" s="351" t="s">
        <v>359</v>
      </c>
      <c r="G4"/>
      <c r="H4" t="s">
        <v>390</v>
      </c>
      <c r="I4" t="s">
        <v>391</v>
      </c>
      <c r="J4" s="375">
        <v>60230</v>
      </c>
      <c r="K4" t="s">
        <v>392</v>
      </c>
      <c r="M4" t="s">
        <v>393</v>
      </c>
      <c r="N4" s="355" t="s">
        <v>394</v>
      </c>
      <c r="O4" t="s">
        <v>395</v>
      </c>
      <c r="P4" t="s">
        <v>395</v>
      </c>
      <c r="Q4" t="s">
        <v>396</v>
      </c>
      <c r="R4" t="s">
        <v>382</v>
      </c>
      <c r="S4" t="s">
        <v>397</v>
      </c>
      <c r="T4" t="s">
        <v>398</v>
      </c>
      <c r="U4" s="359">
        <v>140685</v>
      </c>
      <c r="V4">
        <v>10</v>
      </c>
      <c r="W4">
        <v>21</v>
      </c>
      <c r="X4">
        <v>55</v>
      </c>
      <c r="Y4">
        <v>45</v>
      </c>
      <c r="Z4">
        <v>432</v>
      </c>
      <c r="AA4" t="str">
        <f t="shared" si="0"/>
        <v>2 1 03 M</v>
      </c>
    </row>
    <row r="5" spans="1:27" ht="30">
      <c r="A5" s="376" t="s">
        <v>363</v>
      </c>
      <c r="B5" s="376" t="s">
        <v>356</v>
      </c>
      <c r="C5" s="377" t="e">
        <f>CONCATENATE([1]!SYNTHESERA56[[#This Row],[CI]]," ",[1]!SYNTHESERA56[[#This Row],[CE]])</f>
        <v>#REF!</v>
      </c>
      <c r="D5" s="363" t="s">
        <v>137</v>
      </c>
      <c r="E5" s="363" t="s">
        <v>58</v>
      </c>
      <c r="F5" s="364" t="s">
        <v>142</v>
      </c>
      <c r="G5" s="363" t="s">
        <v>240</v>
      </c>
      <c r="H5" s="363" t="s">
        <v>400</v>
      </c>
      <c r="I5" s="365" t="s">
        <v>401</v>
      </c>
      <c r="J5" s="378">
        <v>75010</v>
      </c>
      <c r="K5" s="363" t="s">
        <v>360</v>
      </c>
      <c r="L5" s="363"/>
      <c r="M5" s="363" t="s">
        <v>402</v>
      </c>
      <c r="N5" s="366" t="s">
        <v>403</v>
      </c>
      <c r="O5" s="363" t="s">
        <v>404</v>
      </c>
      <c r="P5" s="363" t="s">
        <v>404</v>
      </c>
      <c r="Q5" s="363" t="s">
        <v>405</v>
      </c>
      <c r="R5" s="363" t="s">
        <v>382</v>
      </c>
      <c r="S5" s="363" t="s">
        <v>360</v>
      </c>
      <c r="T5" s="363" t="s">
        <v>406</v>
      </c>
      <c r="U5" s="369"/>
      <c r="V5" s="363">
        <v>8</v>
      </c>
      <c r="W5" s="363">
        <v>0</v>
      </c>
      <c r="X5" s="363">
        <v>0</v>
      </c>
      <c r="Y5" s="363">
        <v>0</v>
      </c>
      <c r="Z5" s="363">
        <v>7</v>
      </c>
      <c r="AA5" t="str">
        <f t="shared" si="0"/>
        <v>2 1 04 A</v>
      </c>
    </row>
    <row r="6" spans="1:27">
      <c r="A6" s="350" t="s">
        <v>363</v>
      </c>
      <c r="B6" s="350" t="s">
        <v>356</v>
      </c>
      <c r="C6" s="374" t="e">
        <f>CONCATENATE([1]!SYNTHESERA56[[#This Row],[CI]]," ",[1]!SYNTHESERA56[[#This Row],[CE]])</f>
        <v>#REF!</v>
      </c>
      <c r="D6" t="s">
        <v>139</v>
      </c>
      <c r="E6" t="s">
        <v>358</v>
      </c>
      <c r="F6" s="351" t="s">
        <v>359</v>
      </c>
      <c r="G6"/>
      <c r="H6" t="s">
        <v>407</v>
      </c>
      <c r="I6" t="s">
        <v>385</v>
      </c>
      <c r="J6" s="375">
        <v>75010</v>
      </c>
      <c r="K6" t="s">
        <v>360</v>
      </c>
      <c r="M6" t="s">
        <v>408</v>
      </c>
      <c r="N6" s="355" t="s">
        <v>645</v>
      </c>
      <c r="O6" t="s">
        <v>409</v>
      </c>
      <c r="P6" t="s">
        <v>410</v>
      </c>
      <c r="R6" t="s">
        <v>382</v>
      </c>
      <c r="S6" t="s">
        <v>411</v>
      </c>
      <c r="T6" t="s">
        <v>412</v>
      </c>
      <c r="U6" s="359">
        <v>14438.06</v>
      </c>
      <c r="V6">
        <v>3</v>
      </c>
      <c r="W6">
        <v>12</v>
      </c>
      <c r="X6">
        <v>3</v>
      </c>
      <c r="Y6">
        <v>0</v>
      </c>
      <c r="Z6">
        <v>20</v>
      </c>
      <c r="AA6" t="str">
        <f t="shared" si="0"/>
        <v>2 1 05 M</v>
      </c>
    </row>
    <row r="7" spans="1:27">
      <c r="A7" s="350" t="s">
        <v>363</v>
      </c>
      <c r="B7" s="350" t="s">
        <v>356</v>
      </c>
      <c r="C7" s="374" t="e">
        <f>CONCATENATE([1]!SYNTHESERA56[[#This Row],[CI]]," ",[1]!SYNTHESERA56[[#This Row],[CE]])</f>
        <v>#REF!</v>
      </c>
      <c r="D7" t="s">
        <v>141</v>
      </c>
      <c r="E7" t="s">
        <v>358</v>
      </c>
      <c r="F7" s="351" t="s">
        <v>359</v>
      </c>
      <c r="G7"/>
      <c r="H7" t="s">
        <v>413</v>
      </c>
      <c r="I7" t="s">
        <v>414</v>
      </c>
      <c r="J7" s="375">
        <v>60230</v>
      </c>
      <c r="K7" t="s">
        <v>392</v>
      </c>
      <c r="M7" t="s">
        <v>646</v>
      </c>
      <c r="N7" s="355" t="s">
        <v>415</v>
      </c>
      <c r="O7" t="s">
        <v>416</v>
      </c>
      <c r="P7" t="s">
        <v>416</v>
      </c>
      <c r="Q7" t="s">
        <v>417</v>
      </c>
      <c r="R7" t="s">
        <v>382</v>
      </c>
      <c r="S7" t="s">
        <v>418</v>
      </c>
      <c r="T7" t="s">
        <v>419</v>
      </c>
      <c r="U7" s="359">
        <v>20108.919999999998</v>
      </c>
      <c r="V7">
        <v>8</v>
      </c>
      <c r="W7">
        <v>8</v>
      </c>
      <c r="X7">
        <v>9</v>
      </c>
      <c r="Y7">
        <v>11</v>
      </c>
      <c r="Z7">
        <v>37</v>
      </c>
      <c r="AA7" t="str">
        <f t="shared" si="0"/>
        <v>2 1 06 M</v>
      </c>
    </row>
    <row r="8" spans="1:27" ht="14.25" customHeight="1">
      <c r="A8" s="376" t="s">
        <v>363</v>
      </c>
      <c r="B8" s="376" t="s">
        <v>356</v>
      </c>
      <c r="C8" s="377" t="e">
        <f>CONCATENATE([1]!SYNTHESERA56[[#This Row],[CI]]," ",[1]!SYNTHESERA56[[#This Row],[CE]])</f>
        <v>#REF!</v>
      </c>
      <c r="D8" s="363" t="s">
        <v>142</v>
      </c>
      <c r="E8" s="363" t="s">
        <v>58</v>
      </c>
      <c r="F8" s="364" t="s">
        <v>158</v>
      </c>
      <c r="G8" s="363"/>
      <c r="H8" s="363" t="s">
        <v>420</v>
      </c>
      <c r="I8" s="365" t="s">
        <v>401</v>
      </c>
      <c r="J8" s="378">
        <v>75010</v>
      </c>
      <c r="K8" s="363" t="s">
        <v>360</v>
      </c>
      <c r="L8" s="363"/>
      <c r="M8" s="363" t="s">
        <v>421</v>
      </c>
      <c r="N8" s="366" t="s">
        <v>422</v>
      </c>
      <c r="O8" s="363" t="s">
        <v>423</v>
      </c>
      <c r="P8" s="363" t="s">
        <v>423</v>
      </c>
      <c r="Q8" s="363" t="s">
        <v>424</v>
      </c>
      <c r="R8" s="363" t="s">
        <v>382</v>
      </c>
      <c r="S8" s="363" t="s">
        <v>425</v>
      </c>
      <c r="T8" s="363" t="s">
        <v>426</v>
      </c>
      <c r="U8" s="369">
        <v>854.87</v>
      </c>
      <c r="V8" s="363">
        <v>1</v>
      </c>
      <c r="W8" s="363">
        <v>4</v>
      </c>
      <c r="X8" s="363">
        <v>3</v>
      </c>
      <c r="Y8" s="363">
        <v>0</v>
      </c>
      <c r="Z8" s="363">
        <v>3</v>
      </c>
      <c r="AA8" t="str">
        <f t="shared" si="0"/>
        <v>2 1 07 A</v>
      </c>
    </row>
    <row r="9" spans="1:27">
      <c r="A9" s="350">
        <v>2</v>
      </c>
      <c r="B9" s="350">
        <v>1</v>
      </c>
      <c r="C9" s="374" t="e">
        <f>CONCATENATE([1]!SYNTHESERA56[[#This Row],[CI]]," ",[1]!SYNTHESERA56[[#This Row],[CE]])</f>
        <v>#REF!</v>
      </c>
      <c r="D9" t="s">
        <v>152</v>
      </c>
      <c r="E9" t="s">
        <v>58</v>
      </c>
      <c r="F9" s="361" t="s">
        <v>141</v>
      </c>
      <c r="G9"/>
      <c r="H9" t="s">
        <v>427</v>
      </c>
      <c r="I9" s="367" t="s">
        <v>428</v>
      </c>
      <c r="J9" s="375">
        <v>60250</v>
      </c>
      <c r="K9" t="s">
        <v>640</v>
      </c>
      <c r="M9" t="s">
        <v>429</v>
      </c>
      <c r="N9" s="355" t="s">
        <v>430</v>
      </c>
      <c r="O9" t="s">
        <v>431</v>
      </c>
      <c r="P9" t="s">
        <v>431</v>
      </c>
      <c r="R9" t="s">
        <v>382</v>
      </c>
      <c r="S9" t="s">
        <v>432</v>
      </c>
      <c r="T9" s="368">
        <v>97519887308</v>
      </c>
      <c r="U9" s="359">
        <v>2065.2399999999998</v>
      </c>
      <c r="V9">
        <v>4</v>
      </c>
      <c r="W9">
        <v>4</v>
      </c>
      <c r="X9">
        <v>0</v>
      </c>
      <c r="Y9">
        <v>0</v>
      </c>
      <c r="Z9">
        <v>5</v>
      </c>
      <c r="AA9" t="str">
        <f t="shared" si="0"/>
        <v>2 1 08 A</v>
      </c>
    </row>
    <row r="10" spans="1:27">
      <c r="A10" s="350" t="s">
        <v>363</v>
      </c>
      <c r="B10" s="350" t="s">
        <v>356</v>
      </c>
      <c r="C10" s="374" t="e">
        <f>CONCATENATE([1]!SYNTHESERA56[[#This Row],[CI]]," ",[1]!SYNTHESERA56[[#This Row],[CE]])</f>
        <v>#REF!</v>
      </c>
      <c r="D10" t="s">
        <v>154</v>
      </c>
      <c r="E10" t="s">
        <v>58</v>
      </c>
      <c r="F10" s="351" t="s">
        <v>142</v>
      </c>
      <c r="G10" t="s">
        <v>361</v>
      </c>
      <c r="H10" t="s">
        <v>433</v>
      </c>
      <c r="I10" t="s">
        <v>434</v>
      </c>
      <c r="J10" s="375">
        <v>60230</v>
      </c>
      <c r="K10" t="s">
        <v>392</v>
      </c>
      <c r="M10" t="s">
        <v>435</v>
      </c>
      <c r="N10" s="355" t="s">
        <v>436</v>
      </c>
      <c r="O10" t="s">
        <v>437</v>
      </c>
      <c r="P10" t="s">
        <v>437</v>
      </c>
      <c r="Q10" t="s">
        <v>438</v>
      </c>
      <c r="R10" t="s">
        <v>382</v>
      </c>
      <c r="S10" t="s">
        <v>439</v>
      </c>
      <c r="T10" t="s">
        <v>440</v>
      </c>
      <c r="U10" s="359">
        <v>11036.38</v>
      </c>
      <c r="V10">
        <v>1</v>
      </c>
      <c r="W10">
        <v>1</v>
      </c>
      <c r="X10">
        <v>1</v>
      </c>
      <c r="Y10">
        <v>1</v>
      </c>
      <c r="Z10">
        <v>22</v>
      </c>
      <c r="AA10" t="str">
        <f t="shared" si="0"/>
        <v>2 1 09 A</v>
      </c>
    </row>
    <row r="11" spans="1:27" ht="30">
      <c r="A11" s="376" t="s">
        <v>363</v>
      </c>
      <c r="B11" s="376" t="s">
        <v>356</v>
      </c>
      <c r="C11" s="377" t="e">
        <f>CONCATENATE([1]!SYNTHESERA56[[#This Row],[CI]]," ",[1]!SYNTHESERA56[[#This Row],[CE]])</f>
        <v>#REF!</v>
      </c>
      <c r="D11" s="363" t="s">
        <v>156</v>
      </c>
      <c r="E11" s="363" t="s">
        <v>58</v>
      </c>
      <c r="F11" s="364" t="s">
        <v>142</v>
      </c>
      <c r="G11" s="363" t="s">
        <v>361</v>
      </c>
      <c r="H11" s="363" t="s">
        <v>441</v>
      </c>
      <c r="I11" s="365" t="s">
        <v>401</v>
      </c>
      <c r="J11" s="378">
        <v>75010</v>
      </c>
      <c r="K11" s="363" t="s">
        <v>360</v>
      </c>
      <c r="L11" s="363"/>
      <c r="M11" s="363" t="s">
        <v>647</v>
      </c>
      <c r="N11" s="366" t="s">
        <v>648</v>
      </c>
      <c r="O11" s="363" t="s">
        <v>649</v>
      </c>
      <c r="P11" s="363" t="s">
        <v>649</v>
      </c>
      <c r="Q11" s="363" t="s">
        <v>442</v>
      </c>
      <c r="R11" s="363" t="s">
        <v>382</v>
      </c>
      <c r="S11" s="363" t="s">
        <v>679</v>
      </c>
      <c r="T11" s="372" t="s">
        <v>680</v>
      </c>
      <c r="U11" s="369">
        <v>12682.3</v>
      </c>
      <c r="V11" s="363">
        <v>3</v>
      </c>
      <c r="W11" s="363">
        <v>8</v>
      </c>
      <c r="X11" s="363">
        <v>2</v>
      </c>
      <c r="Y11" s="363">
        <v>0</v>
      </c>
      <c r="Z11" s="363">
        <v>29</v>
      </c>
      <c r="AA11" t="str">
        <f>CONCATENATE(EST[[#This Row],[CI]]," ",EST[[#This Row],[CE]]," ",EST[[#This Row],[ASS]]," ",EST[[#This Row],[LT]])</f>
        <v>2 1 10 A</v>
      </c>
    </row>
    <row r="12" spans="1:27">
      <c r="A12" s="348">
        <v>2</v>
      </c>
      <c r="B12" s="348">
        <v>1</v>
      </c>
      <c r="D12" s="371">
        <v>11</v>
      </c>
      <c r="E12" s="363" t="s">
        <v>58</v>
      </c>
      <c r="F12" s="373" t="s">
        <v>135</v>
      </c>
      <c r="G12" s="371"/>
      <c r="H12" s="363" t="s">
        <v>678</v>
      </c>
      <c r="I12" s="365"/>
      <c r="J12" s="375"/>
      <c r="K12" s="363"/>
      <c r="L12" s="363"/>
      <c r="M12" s="363"/>
      <c r="N12" s="366"/>
      <c r="O12" s="363"/>
      <c r="P12" s="363"/>
      <c r="Q12" s="363"/>
      <c r="R12" s="363" t="s">
        <v>382</v>
      </c>
      <c r="S12" s="363"/>
      <c r="T12" s="372"/>
      <c r="U12" s="369"/>
      <c r="V12" s="363"/>
      <c r="W12" s="363"/>
      <c r="X12" s="363"/>
      <c r="Y12" s="363"/>
      <c r="Z12" s="363"/>
      <c r="AA12" t="str">
        <f>CONCATENATE(EST[[#This Row],[CI]]," ",EST[[#This Row],[CE]]," ",EST[[#This Row],[ASS]]," ",EST[[#This Row],[LT]])</f>
        <v>2 1 11 A</v>
      </c>
    </row>
    <row r="13" spans="1:27">
      <c r="A13" s="350" t="s">
        <v>363</v>
      </c>
      <c r="B13" s="350" t="s">
        <v>356</v>
      </c>
      <c r="C13" s="374" t="e">
        <f>CONCATENATE([1]!SYNTHESERA56[[#This Row],[CI]]," ",[1]!SYNTHESERA56[[#This Row],[CE]])</f>
        <v>#REF!</v>
      </c>
      <c r="D13" t="s">
        <v>160</v>
      </c>
      <c r="E13" t="s">
        <v>58</v>
      </c>
      <c r="F13" s="351" t="s">
        <v>364</v>
      </c>
      <c r="G13"/>
      <c r="H13" t="s">
        <v>443</v>
      </c>
      <c r="I13" t="s">
        <v>385</v>
      </c>
      <c r="J13" s="375">
        <v>75010</v>
      </c>
      <c r="K13" t="s">
        <v>360</v>
      </c>
      <c r="M13" t="s">
        <v>444</v>
      </c>
      <c r="N13" s="355" t="s">
        <v>650</v>
      </c>
      <c r="O13" t="s">
        <v>651</v>
      </c>
      <c r="P13" t="s">
        <v>651</v>
      </c>
      <c r="R13" t="s">
        <v>382</v>
      </c>
      <c r="S13" t="s">
        <v>445</v>
      </c>
      <c r="T13" t="s">
        <v>446</v>
      </c>
      <c r="U13" s="359">
        <v>3539.72</v>
      </c>
      <c r="V13">
        <v>0</v>
      </c>
      <c r="W13">
        <v>16</v>
      </c>
      <c r="X13">
        <v>16</v>
      </c>
      <c r="Y13">
        <v>0</v>
      </c>
      <c r="Z13">
        <v>1</v>
      </c>
      <c r="AA13" t="str">
        <f t="shared" ref="AA13:AA39" si="1">CONCATENATE(A:A," ",B:B," ",D:D," ",E:E)</f>
        <v>2 1 12 A</v>
      </c>
    </row>
    <row r="14" spans="1:27">
      <c r="A14" s="350" t="s">
        <v>363</v>
      </c>
      <c r="B14" s="350" t="s">
        <v>356</v>
      </c>
      <c r="C14" s="374" t="e">
        <f>CONCATENATE([1]!SYNTHESERA56[[#This Row],[CI]]," ",[1]!SYNTHESERA56[[#This Row],[CE]])</f>
        <v>#REF!</v>
      </c>
      <c r="D14" t="s">
        <v>164</v>
      </c>
      <c r="E14" t="s">
        <v>58</v>
      </c>
      <c r="F14" s="351" t="s">
        <v>141</v>
      </c>
      <c r="G14"/>
      <c r="H14" t="s">
        <v>447</v>
      </c>
      <c r="I14" t="s">
        <v>448</v>
      </c>
      <c r="J14" s="375">
        <v>60280</v>
      </c>
      <c r="K14" t="s">
        <v>449</v>
      </c>
      <c r="M14" t="s">
        <v>450</v>
      </c>
      <c r="N14" s="355" t="s">
        <v>451</v>
      </c>
      <c r="O14" t="s">
        <v>452</v>
      </c>
      <c r="P14" t="s">
        <v>452</v>
      </c>
      <c r="R14" t="s">
        <v>382</v>
      </c>
      <c r="S14" t="s">
        <v>453</v>
      </c>
      <c r="T14" t="s">
        <v>454</v>
      </c>
      <c r="U14" s="359">
        <v>8579.98</v>
      </c>
      <c r="V14">
        <v>1</v>
      </c>
      <c r="W14">
        <v>3</v>
      </c>
      <c r="X14">
        <v>0</v>
      </c>
      <c r="Y14">
        <v>0</v>
      </c>
      <c r="Z14">
        <v>17</v>
      </c>
      <c r="AA14" t="str">
        <f t="shared" si="1"/>
        <v>2 1 14 A</v>
      </c>
    </row>
    <row r="15" spans="1:27">
      <c r="A15" s="350" t="s">
        <v>363</v>
      </c>
      <c r="B15" s="350" t="s">
        <v>356</v>
      </c>
      <c r="C15" s="374" t="e">
        <f>CONCATENATE([1]!SYNTHESERA56[[#This Row],[CI]]," ",[1]!SYNTHESERA56[[#This Row],[CE]])</f>
        <v>#REF!</v>
      </c>
      <c r="D15" t="s">
        <v>166</v>
      </c>
      <c r="E15" t="s">
        <v>58</v>
      </c>
      <c r="F15" s="351" t="s">
        <v>162</v>
      </c>
      <c r="G15"/>
      <c r="H15" t="s">
        <v>455</v>
      </c>
      <c r="I15" t="s">
        <v>385</v>
      </c>
      <c r="J15" s="375">
        <v>75010</v>
      </c>
      <c r="K15" t="s">
        <v>360</v>
      </c>
      <c r="M15" t="s">
        <v>456</v>
      </c>
      <c r="N15" s="355" t="s">
        <v>652</v>
      </c>
      <c r="O15" t="s">
        <v>457</v>
      </c>
      <c r="P15" t="s">
        <v>457</v>
      </c>
      <c r="Q15" t="s">
        <v>458</v>
      </c>
      <c r="R15" t="s">
        <v>382</v>
      </c>
      <c r="S15" t="s">
        <v>432</v>
      </c>
      <c r="T15" s="368">
        <v>97550962172</v>
      </c>
      <c r="U15" s="359">
        <v>3796.05</v>
      </c>
      <c r="V15">
        <v>2</v>
      </c>
      <c r="W15">
        <v>10</v>
      </c>
      <c r="X15">
        <v>5</v>
      </c>
      <c r="Y15">
        <v>0</v>
      </c>
      <c r="Z15">
        <v>0</v>
      </c>
      <c r="AA15" t="str">
        <f t="shared" si="1"/>
        <v>2 1 15 A</v>
      </c>
    </row>
    <row r="16" spans="1:27">
      <c r="A16" s="350" t="s">
        <v>363</v>
      </c>
      <c r="B16" s="350" t="s">
        <v>356</v>
      </c>
      <c r="C16" s="374" t="e">
        <f>CONCATENATE([1]!SYNTHESERA56[[#This Row],[CI]]," ",[1]!SYNTHESERA56[[#This Row],[CE]])</f>
        <v>#REF!</v>
      </c>
      <c r="D16" t="s">
        <v>277</v>
      </c>
      <c r="E16" t="s">
        <v>358</v>
      </c>
      <c r="F16" s="351" t="s">
        <v>359</v>
      </c>
      <c r="G16"/>
      <c r="H16" t="s">
        <v>459</v>
      </c>
      <c r="I16" t="s">
        <v>385</v>
      </c>
      <c r="J16" s="375">
        <v>75010</v>
      </c>
      <c r="K16" t="s">
        <v>360</v>
      </c>
      <c r="M16" t="s">
        <v>460</v>
      </c>
      <c r="N16" s="355" t="s">
        <v>461</v>
      </c>
      <c r="O16" t="s">
        <v>462</v>
      </c>
      <c r="P16" t="s">
        <v>462</v>
      </c>
      <c r="R16" t="s">
        <v>382</v>
      </c>
      <c r="S16" t="s">
        <v>360</v>
      </c>
      <c r="T16" t="s">
        <v>463</v>
      </c>
      <c r="U16" s="359">
        <v>30620.35</v>
      </c>
      <c r="V16">
        <v>6</v>
      </c>
      <c r="W16">
        <v>10</v>
      </c>
      <c r="X16">
        <v>8</v>
      </c>
      <c r="Y16">
        <v>0</v>
      </c>
      <c r="Z16">
        <v>63</v>
      </c>
      <c r="AA16" t="str">
        <f t="shared" si="1"/>
        <v>2 1 16 M</v>
      </c>
    </row>
    <row r="17" spans="1:27">
      <c r="A17" s="350" t="s">
        <v>363</v>
      </c>
      <c r="B17" s="350" t="s">
        <v>356</v>
      </c>
      <c r="C17" s="374" t="e">
        <f>CONCATENATE([1]!SYNTHESERA56[[#This Row],[CI]]," ",[1]!SYNTHESERA56[[#This Row],[CE]])</f>
        <v>#REF!</v>
      </c>
      <c r="D17" t="s">
        <v>368</v>
      </c>
      <c r="E17" t="s">
        <v>58</v>
      </c>
      <c r="F17" s="351" t="s">
        <v>141</v>
      </c>
      <c r="G17"/>
      <c r="H17" t="s">
        <v>464</v>
      </c>
      <c r="I17" t="s">
        <v>465</v>
      </c>
      <c r="J17" s="375">
        <v>60100</v>
      </c>
      <c r="K17" t="s">
        <v>466</v>
      </c>
      <c r="M17" t="s">
        <v>467</v>
      </c>
      <c r="N17" s="355" t="s">
        <v>468</v>
      </c>
      <c r="O17" t="s">
        <v>653</v>
      </c>
      <c r="P17" t="s">
        <v>469</v>
      </c>
      <c r="R17" t="s">
        <v>382</v>
      </c>
      <c r="S17" t="s">
        <v>470</v>
      </c>
      <c r="T17" t="s">
        <v>471</v>
      </c>
      <c r="U17" s="359">
        <v>4845.2700000000004</v>
      </c>
      <c r="V17">
        <v>5</v>
      </c>
      <c r="W17">
        <v>2</v>
      </c>
      <c r="X17">
        <v>0</v>
      </c>
      <c r="Y17">
        <v>0</v>
      </c>
      <c r="Z17">
        <v>8</v>
      </c>
      <c r="AA17" t="str">
        <f t="shared" si="1"/>
        <v>2 1 17 A</v>
      </c>
    </row>
    <row r="18" spans="1:27">
      <c r="A18" s="350">
        <v>2</v>
      </c>
      <c r="B18" s="350">
        <v>2</v>
      </c>
      <c r="C18" s="374" t="e">
        <f>CONCATENATE([1]!SYNTHESERA56[[#This Row],[CI]]," ",[1]!SYNTHESERA56[[#This Row],[CE]])</f>
        <v>#REF!</v>
      </c>
      <c r="D18" t="s">
        <v>131</v>
      </c>
      <c r="E18" t="s">
        <v>58</v>
      </c>
      <c r="F18" s="351" t="s">
        <v>154</v>
      </c>
      <c r="G18"/>
      <c r="H18" t="s">
        <v>641</v>
      </c>
      <c r="I18" t="s">
        <v>642</v>
      </c>
      <c r="J18" s="375">
        <v>2700</v>
      </c>
      <c r="K18" t="s">
        <v>472</v>
      </c>
      <c r="M18" t="s">
        <v>654</v>
      </c>
      <c r="N18" s="355" t="s">
        <v>655</v>
      </c>
      <c r="O18" t="s">
        <v>656</v>
      </c>
      <c r="P18" t="s">
        <v>656</v>
      </c>
      <c r="R18" t="s">
        <v>473</v>
      </c>
      <c r="S18" t="s">
        <v>667</v>
      </c>
      <c r="T18" s="368">
        <v>98743558200</v>
      </c>
      <c r="U18" s="359">
        <v>1052.6600000000001</v>
      </c>
      <c r="V18">
        <v>0</v>
      </c>
      <c r="W18">
        <v>5</v>
      </c>
      <c r="X18">
        <v>4</v>
      </c>
      <c r="Y18">
        <v>0</v>
      </c>
      <c r="Z18">
        <v>7</v>
      </c>
      <c r="AA18" t="str">
        <f t="shared" si="1"/>
        <v>2 2 01 A</v>
      </c>
    </row>
    <row r="19" spans="1:27">
      <c r="A19" s="350" t="s">
        <v>363</v>
      </c>
      <c r="B19" s="350" t="s">
        <v>363</v>
      </c>
      <c r="C19" s="374" t="e">
        <f>CONCATENATE([1]!SYNTHESERA56[[#This Row],[CI]]," ",[1]!SYNTHESERA56[[#This Row],[CE]])</f>
        <v>#REF!</v>
      </c>
      <c r="D19" t="s">
        <v>135</v>
      </c>
      <c r="E19" t="s">
        <v>58</v>
      </c>
      <c r="F19" s="351" t="s">
        <v>131</v>
      </c>
      <c r="G19"/>
      <c r="H19" t="s">
        <v>474</v>
      </c>
      <c r="I19" t="s">
        <v>475</v>
      </c>
      <c r="J19" s="375">
        <v>80090</v>
      </c>
      <c r="K19" t="s">
        <v>473</v>
      </c>
      <c r="M19" t="s">
        <v>476</v>
      </c>
      <c r="N19" s="355" t="s">
        <v>477</v>
      </c>
      <c r="O19" t="s">
        <v>478</v>
      </c>
      <c r="P19" t="s">
        <v>478</v>
      </c>
      <c r="Q19" t="s">
        <v>376</v>
      </c>
      <c r="R19" t="s">
        <v>473</v>
      </c>
      <c r="S19" t="s">
        <v>479</v>
      </c>
      <c r="T19" t="s">
        <v>480</v>
      </c>
      <c r="U19" s="359">
        <v>4117.17</v>
      </c>
      <c r="V19">
        <v>0</v>
      </c>
      <c r="W19">
        <v>7</v>
      </c>
      <c r="X19">
        <v>17</v>
      </c>
      <c r="Y19">
        <v>0</v>
      </c>
      <c r="Z19">
        <v>17</v>
      </c>
      <c r="AA19" t="str">
        <f t="shared" si="1"/>
        <v>2 2 03 A</v>
      </c>
    </row>
    <row r="20" spans="1:27">
      <c r="A20" s="350" t="s">
        <v>363</v>
      </c>
      <c r="B20" s="350" t="s">
        <v>363</v>
      </c>
      <c r="C20" s="374" t="e">
        <f>CONCATENATE([1]!SYNTHESERA56[[#This Row],[CI]]," ",[1]!SYNTHESERA56[[#This Row],[CE]])</f>
        <v>#REF!</v>
      </c>
      <c r="D20" t="s">
        <v>139</v>
      </c>
      <c r="E20" t="s">
        <v>58</v>
      </c>
      <c r="F20" s="351" t="s">
        <v>357</v>
      </c>
      <c r="G20"/>
      <c r="H20" t="s">
        <v>481</v>
      </c>
      <c r="I20" t="s">
        <v>482</v>
      </c>
      <c r="J20" s="375">
        <v>80800</v>
      </c>
      <c r="K20" t="s">
        <v>483</v>
      </c>
      <c r="M20" t="s">
        <v>484</v>
      </c>
      <c r="N20" s="355" t="s">
        <v>485</v>
      </c>
      <c r="O20" t="s">
        <v>486</v>
      </c>
      <c r="P20" t="s">
        <v>486</v>
      </c>
      <c r="Q20" t="s">
        <v>376</v>
      </c>
      <c r="R20" t="s">
        <v>473</v>
      </c>
      <c r="S20" t="s">
        <v>362</v>
      </c>
      <c r="T20" t="s">
        <v>487</v>
      </c>
      <c r="U20" s="359">
        <v>763.69</v>
      </c>
      <c r="V20">
        <v>0</v>
      </c>
      <c r="W20">
        <v>2</v>
      </c>
      <c r="X20">
        <v>2</v>
      </c>
      <c r="Y20">
        <v>0</v>
      </c>
      <c r="Z20">
        <v>6</v>
      </c>
      <c r="AA20" t="str">
        <f t="shared" si="1"/>
        <v>2 2 05 A</v>
      </c>
    </row>
    <row r="21" spans="1:27">
      <c r="A21" s="350" t="s">
        <v>363</v>
      </c>
      <c r="B21" s="350" t="s">
        <v>363</v>
      </c>
      <c r="C21" s="374" t="e">
        <f>CONCATENATE([1]!SYNTHESERA56[[#This Row],[CI]]," ",[1]!SYNTHESERA56[[#This Row],[CE]])</f>
        <v>#REF!</v>
      </c>
      <c r="D21" t="s">
        <v>141</v>
      </c>
      <c r="E21" t="s">
        <v>58</v>
      </c>
      <c r="F21" s="351" t="s">
        <v>135</v>
      </c>
      <c r="G21"/>
      <c r="H21" t="s">
        <v>488</v>
      </c>
      <c r="I21" t="s">
        <v>489</v>
      </c>
      <c r="J21" s="375">
        <v>2700</v>
      </c>
      <c r="K21" t="s">
        <v>490</v>
      </c>
      <c r="M21" t="s">
        <v>491</v>
      </c>
      <c r="N21" s="355" t="s">
        <v>492</v>
      </c>
      <c r="O21" t="s">
        <v>493</v>
      </c>
      <c r="P21" t="s">
        <v>493</v>
      </c>
      <c r="Q21" t="s">
        <v>494</v>
      </c>
      <c r="R21" t="s">
        <v>473</v>
      </c>
      <c r="S21" t="s">
        <v>362</v>
      </c>
      <c r="T21" t="s">
        <v>495</v>
      </c>
      <c r="U21" s="379">
        <v>19437.55</v>
      </c>
      <c r="V21">
        <v>1</v>
      </c>
      <c r="W21">
        <v>0</v>
      </c>
      <c r="X21">
        <v>18</v>
      </c>
      <c r="Y21">
        <v>0</v>
      </c>
      <c r="Z21">
        <v>81</v>
      </c>
      <c r="AA21" t="str">
        <f t="shared" si="1"/>
        <v>2 2 06 A</v>
      </c>
    </row>
    <row r="22" spans="1:27">
      <c r="A22" s="350" t="s">
        <v>363</v>
      </c>
      <c r="B22" s="350" t="s">
        <v>363</v>
      </c>
      <c r="C22" s="374" t="e">
        <f>CONCATENATE([1]!SYNTHESERA56[[#This Row],[CI]]," ",[1]!SYNTHESERA56[[#This Row],[CE]])</f>
        <v>#REF!</v>
      </c>
      <c r="D22" t="s">
        <v>142</v>
      </c>
      <c r="E22" t="s">
        <v>58</v>
      </c>
      <c r="F22" s="351" t="s">
        <v>154</v>
      </c>
      <c r="G22"/>
      <c r="H22" t="s">
        <v>496</v>
      </c>
      <c r="I22" t="s">
        <v>497</v>
      </c>
      <c r="J22" s="375">
        <v>80090</v>
      </c>
      <c r="K22" t="s">
        <v>473</v>
      </c>
      <c r="M22" t="s">
        <v>681</v>
      </c>
      <c r="N22" s="355" t="s">
        <v>682</v>
      </c>
      <c r="O22" t="s">
        <v>683</v>
      </c>
      <c r="P22" t="s">
        <v>683</v>
      </c>
      <c r="Q22" t="s">
        <v>376</v>
      </c>
      <c r="R22" t="s">
        <v>473</v>
      </c>
      <c r="S22" t="s">
        <v>360</v>
      </c>
      <c r="T22" t="s">
        <v>498</v>
      </c>
      <c r="U22" s="359">
        <v>1328.22</v>
      </c>
      <c r="V22">
        <v>0</v>
      </c>
      <c r="W22">
        <v>3</v>
      </c>
      <c r="X22">
        <v>0</v>
      </c>
      <c r="Y22">
        <v>0</v>
      </c>
      <c r="Z22">
        <v>6</v>
      </c>
      <c r="AA22" t="str">
        <f t="shared" si="1"/>
        <v>2 2 07 A</v>
      </c>
    </row>
    <row r="23" spans="1:27">
      <c r="A23" s="350" t="s">
        <v>363</v>
      </c>
      <c r="B23" s="350" t="s">
        <v>363</v>
      </c>
      <c r="C23" s="374" t="e">
        <f>CONCATENATE([1]!SYNTHESERA56[[#This Row],[CI]]," ",[1]!SYNTHESERA56[[#This Row],[CE]])</f>
        <v>#REF!</v>
      </c>
      <c r="D23" t="s">
        <v>152</v>
      </c>
      <c r="E23" t="s">
        <v>58</v>
      </c>
      <c r="F23" s="351" t="s">
        <v>141</v>
      </c>
      <c r="G23"/>
      <c r="H23" t="s">
        <v>499</v>
      </c>
      <c r="I23" t="s">
        <v>500</v>
      </c>
      <c r="J23" s="375">
        <v>80000</v>
      </c>
      <c r="K23" t="s">
        <v>473</v>
      </c>
      <c r="M23" t="s">
        <v>501</v>
      </c>
      <c r="N23" s="355" t="s">
        <v>657</v>
      </c>
      <c r="O23" t="s">
        <v>502</v>
      </c>
      <c r="P23" t="s">
        <v>502</v>
      </c>
      <c r="Q23" t="s">
        <v>503</v>
      </c>
      <c r="R23" t="s">
        <v>473</v>
      </c>
      <c r="S23" t="s">
        <v>504</v>
      </c>
      <c r="T23" t="s">
        <v>505</v>
      </c>
      <c r="U23" s="359">
        <v>7990.47</v>
      </c>
      <c r="V23">
        <v>10</v>
      </c>
      <c r="W23">
        <v>8</v>
      </c>
      <c r="X23">
        <v>9</v>
      </c>
      <c r="Y23">
        <v>3</v>
      </c>
      <c r="Z23">
        <v>10</v>
      </c>
      <c r="AA23" t="str">
        <f t="shared" si="1"/>
        <v>2 2 08 A</v>
      </c>
    </row>
    <row r="24" spans="1:27">
      <c r="A24" s="350" t="s">
        <v>363</v>
      </c>
      <c r="B24" s="350" t="s">
        <v>363</v>
      </c>
      <c r="C24" s="374" t="e">
        <f>CONCATENATE([1]!SYNTHESERA56[[#This Row],[CI]]," ",[1]!SYNTHESERA56[[#This Row],[CE]])</f>
        <v>#REF!</v>
      </c>
      <c r="D24" t="s">
        <v>154</v>
      </c>
      <c r="E24" t="s">
        <v>58</v>
      </c>
      <c r="F24" s="351" t="s">
        <v>142</v>
      </c>
      <c r="G24" t="s">
        <v>361</v>
      </c>
      <c r="H24" t="s">
        <v>506</v>
      </c>
      <c r="I24" t="s">
        <v>507</v>
      </c>
      <c r="J24" s="375">
        <v>80330</v>
      </c>
      <c r="K24" t="s">
        <v>508</v>
      </c>
      <c r="M24" t="s">
        <v>509</v>
      </c>
      <c r="N24" s="355" t="s">
        <v>510</v>
      </c>
      <c r="O24" t="s">
        <v>511</v>
      </c>
      <c r="P24" t="s">
        <v>511</v>
      </c>
      <c r="Q24" t="s">
        <v>512</v>
      </c>
      <c r="R24" t="s">
        <v>473</v>
      </c>
      <c r="S24" t="s">
        <v>513</v>
      </c>
      <c r="T24" t="s">
        <v>514</v>
      </c>
      <c r="U24" s="359">
        <v>9174.91</v>
      </c>
      <c r="V24">
        <v>5</v>
      </c>
      <c r="W24">
        <v>4</v>
      </c>
      <c r="X24">
        <v>10</v>
      </c>
      <c r="Y24">
        <v>10</v>
      </c>
      <c r="Z24">
        <v>41</v>
      </c>
      <c r="AA24" t="str">
        <f t="shared" si="1"/>
        <v>2 2 09 A</v>
      </c>
    </row>
    <row r="25" spans="1:27" ht="30">
      <c r="A25" s="376" t="s">
        <v>363</v>
      </c>
      <c r="B25" s="376" t="s">
        <v>363</v>
      </c>
      <c r="C25" s="377" t="e">
        <f>CONCATENATE([1]!SYNTHESERA56[[#This Row],[CI]]," ",[1]!SYNTHESERA56[[#This Row],[CE]])</f>
        <v>#REF!</v>
      </c>
      <c r="D25" s="363" t="s">
        <v>158</v>
      </c>
      <c r="E25" s="363" t="s">
        <v>58</v>
      </c>
      <c r="F25" s="364" t="s">
        <v>141</v>
      </c>
      <c r="G25" s="363"/>
      <c r="H25" s="363" t="s">
        <v>515</v>
      </c>
      <c r="I25" s="365" t="s">
        <v>516</v>
      </c>
      <c r="J25" s="378">
        <v>80330</v>
      </c>
      <c r="K25" s="363" t="s">
        <v>508</v>
      </c>
      <c r="L25" s="363"/>
      <c r="M25" s="363" t="s">
        <v>517</v>
      </c>
      <c r="N25" s="366" t="s">
        <v>518</v>
      </c>
      <c r="O25" s="363" t="s">
        <v>519</v>
      </c>
      <c r="P25" s="363" t="s">
        <v>519</v>
      </c>
      <c r="Q25" s="363" t="s">
        <v>668</v>
      </c>
      <c r="R25" s="363" t="s">
        <v>473</v>
      </c>
      <c r="S25" s="363" t="s">
        <v>362</v>
      </c>
      <c r="T25" s="372" t="s">
        <v>669</v>
      </c>
      <c r="U25" s="369">
        <v>1520.47</v>
      </c>
      <c r="V25" s="363">
        <v>3</v>
      </c>
      <c r="W25" s="363">
        <v>5</v>
      </c>
      <c r="X25" s="363">
        <v>5</v>
      </c>
      <c r="Y25" s="363">
        <v>0</v>
      </c>
      <c r="Z25" s="363">
        <v>7</v>
      </c>
      <c r="AA25" t="str">
        <f t="shared" si="1"/>
        <v>2 2 11 A</v>
      </c>
    </row>
    <row r="26" spans="1:27">
      <c r="A26" s="350" t="s">
        <v>363</v>
      </c>
      <c r="B26" s="350" t="s">
        <v>363</v>
      </c>
      <c r="C26" s="374" t="e">
        <f>CONCATENATE([1]!SYNTHESERA56[[#This Row],[CI]]," ",[1]!SYNTHESERA56[[#This Row],[CE]])</f>
        <v>#REF!</v>
      </c>
      <c r="D26" t="s">
        <v>160</v>
      </c>
      <c r="E26" t="s">
        <v>58</v>
      </c>
      <c r="F26" s="351" t="s">
        <v>137</v>
      </c>
      <c r="G26"/>
      <c r="H26" t="s">
        <v>520</v>
      </c>
      <c r="I26" t="s">
        <v>521</v>
      </c>
      <c r="J26" s="375">
        <v>80000</v>
      </c>
      <c r="K26" t="s">
        <v>473</v>
      </c>
      <c r="M26" t="s">
        <v>522</v>
      </c>
      <c r="N26" s="355" t="s">
        <v>523</v>
      </c>
      <c r="O26" t="s">
        <v>524</v>
      </c>
      <c r="P26" t="s">
        <v>524</v>
      </c>
      <c r="Q26" t="s">
        <v>525</v>
      </c>
      <c r="R26" t="s">
        <v>473</v>
      </c>
      <c r="S26" t="s">
        <v>362</v>
      </c>
      <c r="T26" t="s">
        <v>526</v>
      </c>
      <c r="U26" s="359">
        <v>1063.5</v>
      </c>
      <c r="V26">
        <v>0</v>
      </c>
      <c r="W26">
        <v>3</v>
      </c>
      <c r="X26">
        <v>3</v>
      </c>
      <c r="Y26">
        <v>7</v>
      </c>
      <c r="Z26">
        <v>0</v>
      </c>
      <c r="AA26" t="str">
        <f t="shared" si="1"/>
        <v>2 2 12 A</v>
      </c>
    </row>
    <row r="27" spans="1:27" ht="30">
      <c r="A27" s="376" t="s">
        <v>363</v>
      </c>
      <c r="B27" s="376" t="s">
        <v>363</v>
      </c>
      <c r="C27" s="377" t="e">
        <f>CONCATENATE([1]!SYNTHESERA56[[#This Row],[CI]]," ",[1]!SYNTHESERA56[[#This Row],[CE]])</f>
        <v>#REF!</v>
      </c>
      <c r="D27" s="363" t="s">
        <v>164</v>
      </c>
      <c r="E27" s="363" t="s">
        <v>58</v>
      </c>
      <c r="F27" s="364" t="s">
        <v>162</v>
      </c>
      <c r="G27" s="363"/>
      <c r="H27" s="363" t="s">
        <v>527</v>
      </c>
      <c r="I27" s="365" t="s">
        <v>528</v>
      </c>
      <c r="J27" s="378">
        <v>80000</v>
      </c>
      <c r="K27" s="363" t="s">
        <v>473</v>
      </c>
      <c r="L27" s="363"/>
      <c r="M27" s="363" t="s">
        <v>529</v>
      </c>
      <c r="N27" s="366" t="s">
        <v>658</v>
      </c>
      <c r="O27" s="363" t="s">
        <v>530</v>
      </c>
      <c r="P27" s="363" t="s">
        <v>530</v>
      </c>
      <c r="Q27" s="363" t="s">
        <v>531</v>
      </c>
      <c r="R27" s="363" t="s">
        <v>473</v>
      </c>
      <c r="S27" s="363" t="s">
        <v>532</v>
      </c>
      <c r="T27" s="363" t="s">
        <v>533</v>
      </c>
      <c r="U27" s="359">
        <v>2513.29</v>
      </c>
      <c r="V27">
        <v>1</v>
      </c>
      <c r="W27">
        <v>9</v>
      </c>
      <c r="X27">
        <v>6</v>
      </c>
      <c r="Y27">
        <v>0</v>
      </c>
      <c r="Z27">
        <v>5</v>
      </c>
      <c r="AA27" t="str">
        <f t="shared" si="1"/>
        <v>2 2 14 A</v>
      </c>
    </row>
    <row r="28" spans="1:27">
      <c r="A28" s="350" t="s">
        <v>363</v>
      </c>
      <c r="B28" s="350" t="s">
        <v>363</v>
      </c>
      <c r="C28" s="374" t="e">
        <f>CONCATENATE([1]!SYNTHESERA56[[#This Row],[CI]]," ",[1]!SYNTHESERA56[[#This Row],[CE]])</f>
        <v>#REF!</v>
      </c>
      <c r="D28" t="s">
        <v>166</v>
      </c>
      <c r="E28" t="s">
        <v>58</v>
      </c>
      <c r="F28" s="351" t="s">
        <v>141</v>
      </c>
      <c r="G28"/>
      <c r="H28" t="s">
        <v>534</v>
      </c>
      <c r="I28" t="s">
        <v>535</v>
      </c>
      <c r="J28" s="375">
        <v>2300</v>
      </c>
      <c r="K28" t="s">
        <v>536</v>
      </c>
      <c r="M28" t="s">
        <v>537</v>
      </c>
      <c r="N28" s="355" t="s">
        <v>538</v>
      </c>
      <c r="O28" t="s">
        <v>539</v>
      </c>
      <c r="P28" t="s">
        <v>539</v>
      </c>
      <c r="Q28" t="s">
        <v>540</v>
      </c>
      <c r="R28" t="s">
        <v>473</v>
      </c>
      <c r="S28" t="s">
        <v>541</v>
      </c>
      <c r="T28" t="s">
        <v>542</v>
      </c>
      <c r="U28" s="359">
        <v>7974.42</v>
      </c>
      <c r="V28">
        <v>6</v>
      </c>
      <c r="W28">
        <v>8</v>
      </c>
      <c r="X28">
        <v>5</v>
      </c>
      <c r="Y28">
        <v>0</v>
      </c>
      <c r="Z28">
        <v>9</v>
      </c>
      <c r="AA28" t="str">
        <f t="shared" si="1"/>
        <v>2 2 15 A</v>
      </c>
    </row>
    <row r="29" spans="1:27">
      <c r="A29" s="350" t="s">
        <v>363</v>
      </c>
      <c r="B29" s="350" t="s">
        <v>363</v>
      </c>
      <c r="C29" s="374" t="e">
        <f>CONCATENATE([1]!SYNTHESERA56[[#This Row],[CI]]," ",[1]!SYNTHESERA56[[#This Row],[CE]])</f>
        <v>#REF!</v>
      </c>
      <c r="D29" t="s">
        <v>277</v>
      </c>
      <c r="E29" t="s">
        <v>58</v>
      </c>
      <c r="F29" s="351" t="s">
        <v>166</v>
      </c>
      <c r="G29"/>
      <c r="H29" t="s">
        <v>543</v>
      </c>
      <c r="I29" t="s">
        <v>497</v>
      </c>
      <c r="J29" s="375">
        <v>80090</v>
      </c>
      <c r="K29" t="s">
        <v>473</v>
      </c>
      <c r="M29" t="s">
        <v>544</v>
      </c>
      <c r="N29" s="355" t="s">
        <v>545</v>
      </c>
      <c r="O29" t="s">
        <v>546</v>
      </c>
      <c r="P29" t="s">
        <v>547</v>
      </c>
      <c r="Q29" t="s">
        <v>670</v>
      </c>
      <c r="R29" t="s">
        <v>473</v>
      </c>
      <c r="S29" t="s">
        <v>548</v>
      </c>
      <c r="T29" t="s">
        <v>549</v>
      </c>
      <c r="U29" s="369">
        <v>4962.79</v>
      </c>
      <c r="V29" s="363">
        <v>0</v>
      </c>
      <c r="W29" s="363">
        <v>2</v>
      </c>
      <c r="X29" s="363">
        <v>11</v>
      </c>
      <c r="Y29" s="363">
        <v>0</v>
      </c>
      <c r="Z29" s="363">
        <v>4</v>
      </c>
      <c r="AA29" t="str">
        <f t="shared" si="1"/>
        <v>2 2 16 A</v>
      </c>
    </row>
    <row r="30" spans="1:27">
      <c r="A30" s="350" t="s">
        <v>363</v>
      </c>
      <c r="B30" s="350" t="s">
        <v>363</v>
      </c>
      <c r="C30" s="374" t="e">
        <f>CONCATENATE([1]!SYNTHESERA56[[#This Row],[CI]]," ",[1]!SYNTHESERA56[[#This Row],[CE]])</f>
        <v>#REF!</v>
      </c>
      <c r="D30" t="s">
        <v>368</v>
      </c>
      <c r="E30" t="s">
        <v>58</v>
      </c>
      <c r="F30" s="361">
        <v>13</v>
      </c>
      <c r="G30"/>
      <c r="H30" t="s">
        <v>550</v>
      </c>
      <c r="I30" t="s">
        <v>551</v>
      </c>
      <c r="J30" s="375">
        <v>2700</v>
      </c>
      <c r="K30" t="s">
        <v>472</v>
      </c>
      <c r="M30" t="s">
        <v>552</v>
      </c>
      <c r="N30" s="355" t="s">
        <v>553</v>
      </c>
      <c r="O30" t="s">
        <v>554</v>
      </c>
      <c r="P30" t="s">
        <v>554</v>
      </c>
      <c r="R30" t="s">
        <v>473</v>
      </c>
      <c r="S30" t="s">
        <v>555</v>
      </c>
      <c r="T30" t="s">
        <v>556</v>
      </c>
      <c r="U30" s="359">
        <v>1340.21</v>
      </c>
      <c r="V30">
        <v>0</v>
      </c>
      <c r="W30">
        <v>11</v>
      </c>
      <c r="X30">
        <v>3</v>
      </c>
      <c r="Y30">
        <v>0</v>
      </c>
      <c r="Z30">
        <v>13</v>
      </c>
      <c r="AA30" t="str">
        <f t="shared" si="1"/>
        <v>2 2 17 A</v>
      </c>
    </row>
    <row r="31" spans="1:27">
      <c r="A31" s="350" t="s">
        <v>363</v>
      </c>
      <c r="B31" s="350" t="s">
        <v>363</v>
      </c>
      <c r="C31" s="374" t="e">
        <f>CONCATENATE([1]!SYNTHESERA56[[#This Row],[CI]]," ",[1]!SYNTHESERA56[[#This Row],[CE]])</f>
        <v>#REF!</v>
      </c>
      <c r="D31" t="s">
        <v>365</v>
      </c>
      <c r="E31" t="s">
        <v>58</v>
      </c>
      <c r="F31" s="351" t="s">
        <v>158</v>
      </c>
      <c r="G31"/>
      <c r="H31" t="s">
        <v>557</v>
      </c>
      <c r="I31" t="s">
        <v>558</v>
      </c>
      <c r="J31" s="375">
        <v>80510</v>
      </c>
      <c r="K31" t="s">
        <v>559</v>
      </c>
      <c r="M31" t="s">
        <v>560</v>
      </c>
      <c r="N31" s="355" t="s">
        <v>561</v>
      </c>
      <c r="O31" t="s">
        <v>562</v>
      </c>
      <c r="P31" t="s">
        <v>562</v>
      </c>
      <c r="Q31" t="s">
        <v>563</v>
      </c>
      <c r="R31" t="s">
        <v>473</v>
      </c>
      <c r="S31" t="s">
        <v>564</v>
      </c>
      <c r="T31" t="s">
        <v>565</v>
      </c>
      <c r="U31" s="369">
        <v>5213.28</v>
      </c>
      <c r="V31" s="363">
        <v>5</v>
      </c>
      <c r="W31" s="363">
        <v>9</v>
      </c>
      <c r="X31" s="363">
        <v>9</v>
      </c>
      <c r="Y31" s="363">
        <v>0</v>
      </c>
      <c r="Z31" s="363">
        <v>8</v>
      </c>
      <c r="AA31" t="str">
        <f t="shared" si="1"/>
        <v>2 2 18 A</v>
      </c>
    </row>
    <row r="32" spans="1:27">
      <c r="A32" s="350" t="s">
        <v>363</v>
      </c>
      <c r="B32" s="350" t="s">
        <v>367</v>
      </c>
      <c r="C32" s="374" t="e">
        <f>CONCATENATE([1]!SYNTHESERA56[[#This Row],[CI]]," ",[1]!SYNTHESERA56[[#This Row],[CE]])</f>
        <v>#REF!</v>
      </c>
      <c r="D32" t="s">
        <v>131</v>
      </c>
      <c r="E32" t="s">
        <v>358</v>
      </c>
      <c r="F32" s="351" t="s">
        <v>359</v>
      </c>
      <c r="G32"/>
      <c r="H32" t="s">
        <v>566</v>
      </c>
      <c r="I32" t="s">
        <v>567</v>
      </c>
      <c r="J32" s="375">
        <v>59273</v>
      </c>
      <c r="K32" t="s">
        <v>568</v>
      </c>
      <c r="M32" t="s">
        <v>569</v>
      </c>
      <c r="N32" s="355" t="s">
        <v>659</v>
      </c>
      <c r="O32" t="s">
        <v>660</v>
      </c>
      <c r="P32" t="s">
        <v>660</v>
      </c>
      <c r="R32" t="s">
        <v>570</v>
      </c>
      <c r="S32" t="s">
        <v>479</v>
      </c>
      <c r="T32" t="s">
        <v>571</v>
      </c>
      <c r="U32" s="359">
        <v>11151.77</v>
      </c>
      <c r="V32">
        <v>5</v>
      </c>
      <c r="W32">
        <v>11</v>
      </c>
      <c r="X32">
        <v>4</v>
      </c>
      <c r="Y32">
        <v>1</v>
      </c>
      <c r="Z32">
        <v>12</v>
      </c>
      <c r="AA32" t="str">
        <f t="shared" si="1"/>
        <v>2 3 01 M</v>
      </c>
    </row>
    <row r="33" spans="1:27">
      <c r="A33" s="350" t="s">
        <v>363</v>
      </c>
      <c r="B33" s="350" t="s">
        <v>367</v>
      </c>
      <c r="C33" s="374" t="e">
        <f>CONCATENATE([1]!SYNTHESERA56[[#This Row],[CI]]," ",[1]!SYNTHESERA56[[#This Row],[CE]])</f>
        <v>#REF!</v>
      </c>
      <c r="D33" t="s">
        <v>135</v>
      </c>
      <c r="E33" t="s">
        <v>58</v>
      </c>
      <c r="F33" s="351" t="s">
        <v>166</v>
      </c>
      <c r="G33"/>
      <c r="H33" t="s">
        <v>684</v>
      </c>
      <c r="I33" t="s">
        <v>573</v>
      </c>
      <c r="J33" s="375">
        <v>62210</v>
      </c>
      <c r="K33" t="s">
        <v>574</v>
      </c>
      <c r="M33" t="s">
        <v>575</v>
      </c>
      <c r="N33" s="355" t="s">
        <v>576</v>
      </c>
      <c r="P33" t="s">
        <v>577</v>
      </c>
      <c r="R33" t="s">
        <v>570</v>
      </c>
      <c r="S33" t="s">
        <v>578</v>
      </c>
      <c r="T33" t="s">
        <v>579</v>
      </c>
      <c r="U33" s="359"/>
      <c r="AA33" t="str">
        <f t="shared" si="1"/>
        <v>2 3 03 A</v>
      </c>
    </row>
    <row r="34" spans="1:27" ht="30">
      <c r="A34" s="376" t="s">
        <v>363</v>
      </c>
      <c r="B34" s="376" t="s">
        <v>367</v>
      </c>
      <c r="C34" s="377" t="e">
        <f>CONCATENATE([1]!SYNTHESERA56[[#This Row],[CI]]," ",[1]!SYNTHESERA56[[#This Row],[CE]])</f>
        <v>#REF!</v>
      </c>
      <c r="D34" s="363" t="s">
        <v>137</v>
      </c>
      <c r="E34" s="363" t="s">
        <v>58</v>
      </c>
      <c r="F34" s="364" t="s">
        <v>162</v>
      </c>
      <c r="G34" s="363"/>
      <c r="H34" s="363" t="s">
        <v>580</v>
      </c>
      <c r="I34" s="365" t="s">
        <v>581</v>
      </c>
      <c r="J34" s="378">
        <v>59000</v>
      </c>
      <c r="K34" s="363" t="s">
        <v>479</v>
      </c>
      <c r="L34" s="363"/>
      <c r="M34" s="363" t="s">
        <v>582</v>
      </c>
      <c r="N34" s="366" t="s">
        <v>583</v>
      </c>
      <c r="O34" s="363" t="s">
        <v>584</v>
      </c>
      <c r="P34" s="363" t="s">
        <v>584</v>
      </c>
      <c r="Q34" s="363" t="s">
        <v>585</v>
      </c>
      <c r="R34" s="363" t="s">
        <v>570</v>
      </c>
      <c r="S34" s="363"/>
      <c r="T34" s="363"/>
      <c r="U34" s="369">
        <v>16277.66</v>
      </c>
      <c r="V34" s="363">
        <v>0</v>
      </c>
      <c r="W34" s="363">
        <v>32</v>
      </c>
      <c r="X34" s="363">
        <v>1</v>
      </c>
      <c r="Y34" s="363">
        <v>0</v>
      </c>
      <c r="Z34" s="363">
        <v>1</v>
      </c>
      <c r="AA34" t="str">
        <f t="shared" si="1"/>
        <v>2 3 04 A</v>
      </c>
    </row>
    <row r="35" spans="1:27">
      <c r="A35" s="350" t="s">
        <v>363</v>
      </c>
      <c r="B35" s="350" t="s">
        <v>367</v>
      </c>
      <c r="C35" s="374" t="e">
        <f>CONCATENATE([1]!SYNTHESERA56[[#This Row],[CI]]," ",[1]!SYNTHESERA56[[#This Row],[CE]])</f>
        <v>#REF!</v>
      </c>
      <c r="D35" t="s">
        <v>141</v>
      </c>
      <c r="E35" t="s">
        <v>358</v>
      </c>
      <c r="F35" s="351" t="s">
        <v>359</v>
      </c>
      <c r="G35"/>
      <c r="H35" t="s">
        <v>586</v>
      </c>
      <c r="I35" t="s">
        <v>587</v>
      </c>
      <c r="J35" s="375">
        <v>59160</v>
      </c>
      <c r="K35" t="s">
        <v>588</v>
      </c>
      <c r="M35" t="s">
        <v>589</v>
      </c>
      <c r="N35" s="355" t="s">
        <v>590</v>
      </c>
      <c r="O35" t="s">
        <v>591</v>
      </c>
      <c r="P35" t="s">
        <v>591</v>
      </c>
      <c r="Q35" t="s">
        <v>592</v>
      </c>
      <c r="R35" t="s">
        <v>570</v>
      </c>
      <c r="S35" t="s">
        <v>593</v>
      </c>
      <c r="T35" t="s">
        <v>594</v>
      </c>
      <c r="U35" s="359">
        <v>12721.6</v>
      </c>
      <c r="V35">
        <v>0</v>
      </c>
      <c r="W35">
        <v>1</v>
      </c>
      <c r="X35">
        <v>8</v>
      </c>
      <c r="Y35">
        <v>0</v>
      </c>
      <c r="Z35">
        <v>122</v>
      </c>
      <c r="AA35" t="str">
        <f t="shared" si="1"/>
        <v>2 3 06 M</v>
      </c>
    </row>
    <row r="36" spans="1:27">
      <c r="A36" s="350" t="s">
        <v>363</v>
      </c>
      <c r="B36" s="350" t="s">
        <v>367</v>
      </c>
      <c r="C36" s="374" t="e">
        <f>CONCATENATE([1]!SYNTHESERA56[[#This Row],[CI]]," ",[1]!SYNTHESERA56[[#This Row],[CE]])</f>
        <v>#REF!</v>
      </c>
      <c r="D36" t="s">
        <v>154</v>
      </c>
      <c r="E36" t="s">
        <v>358</v>
      </c>
      <c r="F36" s="351" t="s">
        <v>359</v>
      </c>
      <c r="G36"/>
      <c r="H36" t="s">
        <v>595</v>
      </c>
      <c r="I36" t="s">
        <v>596</v>
      </c>
      <c r="J36" s="375">
        <v>59552</v>
      </c>
      <c r="K36" t="s">
        <v>597</v>
      </c>
      <c r="M36" t="s">
        <v>685</v>
      </c>
      <c r="N36" s="355" t="s">
        <v>686</v>
      </c>
      <c r="O36" t="s">
        <v>687</v>
      </c>
      <c r="P36" t="s">
        <v>687</v>
      </c>
      <c r="R36" t="s">
        <v>570</v>
      </c>
      <c r="S36" t="s">
        <v>479</v>
      </c>
      <c r="T36" t="s">
        <v>598</v>
      </c>
      <c r="U36" s="359">
        <v>51889.279999999999</v>
      </c>
      <c r="V36">
        <v>1</v>
      </c>
      <c r="W36">
        <v>3</v>
      </c>
      <c r="X36">
        <v>20</v>
      </c>
      <c r="Y36">
        <v>14</v>
      </c>
      <c r="Z36">
        <v>454</v>
      </c>
      <c r="AA36" t="str">
        <f t="shared" si="1"/>
        <v>2 3 09 M</v>
      </c>
    </row>
    <row r="37" spans="1:27">
      <c r="A37" s="350" t="s">
        <v>363</v>
      </c>
      <c r="B37" s="350" t="s">
        <v>367</v>
      </c>
      <c r="C37" s="374" t="e">
        <f>CONCATENATE([1]!SYNTHESERA56[[#This Row],[CI]]," ",[1]!SYNTHESERA56[[#This Row],[CE]])</f>
        <v>#REF!</v>
      </c>
      <c r="D37" t="s">
        <v>156</v>
      </c>
      <c r="E37" t="s">
        <v>58</v>
      </c>
      <c r="F37" s="351" t="s">
        <v>135</v>
      </c>
      <c r="G37"/>
      <c r="H37" t="s">
        <v>599</v>
      </c>
      <c r="I37" t="s">
        <v>600</v>
      </c>
      <c r="J37" s="375">
        <v>59260</v>
      </c>
      <c r="K37" t="s">
        <v>601</v>
      </c>
      <c r="M37" t="s">
        <v>602</v>
      </c>
      <c r="N37" s="355" t="s">
        <v>603</v>
      </c>
      <c r="O37" t="s">
        <v>604</v>
      </c>
      <c r="P37" t="s">
        <v>604</v>
      </c>
      <c r="Q37" t="s">
        <v>605</v>
      </c>
      <c r="R37" t="s">
        <v>570</v>
      </c>
      <c r="S37" t="s">
        <v>606</v>
      </c>
      <c r="T37" t="s">
        <v>607</v>
      </c>
      <c r="U37" s="359">
        <v>7004.29</v>
      </c>
      <c r="V37">
        <v>0</v>
      </c>
      <c r="W37">
        <v>1</v>
      </c>
      <c r="X37">
        <v>0</v>
      </c>
      <c r="Y37">
        <v>0</v>
      </c>
      <c r="Z37">
        <v>1</v>
      </c>
      <c r="AA37" t="str">
        <f t="shared" si="1"/>
        <v>2 3 10 A</v>
      </c>
    </row>
    <row r="38" spans="1:27" ht="30">
      <c r="A38" s="376" t="s">
        <v>363</v>
      </c>
      <c r="B38" s="376" t="s">
        <v>367</v>
      </c>
      <c r="C38" s="377" t="e">
        <f>CONCATENATE([1]!SYNTHESERA56[[#This Row],[CI]]," ",[1]!SYNTHESERA56[[#This Row],[CE]])</f>
        <v>#REF!</v>
      </c>
      <c r="D38" s="363" t="s">
        <v>158</v>
      </c>
      <c r="E38" s="363" t="s">
        <v>58</v>
      </c>
      <c r="F38" s="364" t="s">
        <v>135</v>
      </c>
      <c r="G38" s="363"/>
      <c r="H38" s="363" t="s">
        <v>608</v>
      </c>
      <c r="I38" s="365" t="s">
        <v>609</v>
      </c>
      <c r="J38" s="378">
        <v>62100</v>
      </c>
      <c r="K38" s="363" t="s">
        <v>610</v>
      </c>
      <c r="L38" s="363"/>
      <c r="M38" s="363" t="s">
        <v>611</v>
      </c>
      <c r="N38" s="366" t="s">
        <v>661</v>
      </c>
      <c r="O38" s="363" t="s">
        <v>662</v>
      </c>
      <c r="P38" s="363" t="s">
        <v>662</v>
      </c>
      <c r="Q38" s="363" t="s">
        <v>612</v>
      </c>
      <c r="R38" s="363" t="s">
        <v>570</v>
      </c>
      <c r="S38" s="363" t="s">
        <v>479</v>
      </c>
      <c r="T38" s="363" t="s">
        <v>613</v>
      </c>
      <c r="U38" s="369">
        <v>16782.400000000001</v>
      </c>
      <c r="V38" s="363">
        <v>0</v>
      </c>
      <c r="W38" s="363">
        <v>0</v>
      </c>
      <c r="X38" s="363">
        <v>21</v>
      </c>
      <c r="Y38" s="363">
        <v>0</v>
      </c>
      <c r="Z38" s="363">
        <v>89</v>
      </c>
      <c r="AA38" t="str">
        <f t="shared" si="1"/>
        <v>2 3 11 A</v>
      </c>
    </row>
    <row r="39" spans="1:27">
      <c r="A39" s="350" t="s">
        <v>363</v>
      </c>
      <c r="B39" s="350" t="s">
        <v>367</v>
      </c>
      <c r="C39" s="374" t="e">
        <f>CONCATENATE([1]!SYNTHESERA56[[#This Row],[CI]]," ",[1]!SYNTHESERA56[[#This Row],[CE]])</f>
        <v>#REF!</v>
      </c>
      <c r="D39" t="s">
        <v>160</v>
      </c>
      <c r="E39" t="s">
        <v>58</v>
      </c>
      <c r="F39" s="351" t="s">
        <v>142</v>
      </c>
      <c r="G39" t="s">
        <v>361</v>
      </c>
      <c r="H39" t="s">
        <v>614</v>
      </c>
      <c r="I39" t="s">
        <v>615</v>
      </c>
      <c r="J39" s="375">
        <v>62000</v>
      </c>
      <c r="K39" t="s">
        <v>616</v>
      </c>
      <c r="M39" t="s">
        <v>617</v>
      </c>
      <c r="N39" s="355" t="s">
        <v>618</v>
      </c>
      <c r="O39" t="s">
        <v>619</v>
      </c>
      <c r="P39" t="s">
        <v>619</v>
      </c>
      <c r="Q39" t="s">
        <v>620</v>
      </c>
      <c r="R39" t="s">
        <v>570</v>
      </c>
      <c r="S39" t="s">
        <v>621</v>
      </c>
      <c r="T39" t="s">
        <v>622</v>
      </c>
      <c r="U39" s="359">
        <v>15124.63</v>
      </c>
      <c r="V39">
        <v>3</v>
      </c>
      <c r="W39">
        <v>2</v>
      </c>
      <c r="X39">
        <v>6</v>
      </c>
      <c r="Y39">
        <v>3</v>
      </c>
      <c r="Z39">
        <v>36</v>
      </c>
      <c r="AA39" t="str">
        <f t="shared" si="1"/>
        <v>2 3 12 A</v>
      </c>
    </row>
    <row r="40" spans="1:27">
      <c r="A40" s="350" t="s">
        <v>363</v>
      </c>
      <c r="B40" s="350" t="s">
        <v>367</v>
      </c>
      <c r="C40" s="374" t="e">
        <f>CONCATENATE([1]!SYNTHESERA56[[#This Row],[CI]]," ",[1]!SYNTHESERA56[[#This Row],[CE]])</f>
        <v>#REF!</v>
      </c>
      <c r="D40" t="s">
        <v>366</v>
      </c>
      <c r="E40" t="s">
        <v>58</v>
      </c>
      <c r="F40" s="351" t="s">
        <v>399</v>
      </c>
      <c r="G40"/>
      <c r="H40" t="s">
        <v>623</v>
      </c>
      <c r="I40" t="s">
        <v>624</v>
      </c>
      <c r="J40" s="375">
        <v>59000</v>
      </c>
      <c r="K40" t="s">
        <v>479</v>
      </c>
      <c r="M40" t="s">
        <v>625</v>
      </c>
      <c r="N40" s="355" t="s">
        <v>663</v>
      </c>
      <c r="O40" t="s">
        <v>626</v>
      </c>
      <c r="P40" t="s">
        <v>626</v>
      </c>
      <c r="Q40" t="s">
        <v>627</v>
      </c>
      <c r="R40" t="s">
        <v>570</v>
      </c>
      <c r="S40" t="s">
        <v>628</v>
      </c>
      <c r="T40" t="s">
        <v>629</v>
      </c>
      <c r="U40" s="359">
        <v>6769.85</v>
      </c>
      <c r="V40">
        <v>1</v>
      </c>
      <c r="W40">
        <v>14</v>
      </c>
      <c r="X40">
        <v>12</v>
      </c>
      <c r="Y40">
        <v>0</v>
      </c>
      <c r="Z40">
        <v>5</v>
      </c>
      <c r="AA40" t="str">
        <f>CONCATENATE(EST[[#This Row],[CI]]," ",EST[[#This Row],[CE]]," ",EST[[#This Row],[ASS]]," ",EST[[#This Row],[LT]])</f>
        <v>2 3 19 A</v>
      </c>
    </row>
    <row r="41" spans="1:27" ht="30">
      <c r="A41" s="376" t="s">
        <v>363</v>
      </c>
      <c r="B41" s="376" t="s">
        <v>367</v>
      </c>
      <c r="C41" s="377" t="e">
        <f>CONCATENATE([1]!SYNTHESERA56[[#This Row],[CI]]," ",[1]!SYNTHESERA56[[#This Row],[CE]])</f>
        <v>#REF!</v>
      </c>
      <c r="D41" s="363" t="s">
        <v>630</v>
      </c>
      <c r="E41" s="363" t="s">
        <v>58</v>
      </c>
      <c r="F41" s="364" t="s">
        <v>166</v>
      </c>
      <c r="G41" s="363"/>
      <c r="H41" s="363" t="s">
        <v>631</v>
      </c>
      <c r="I41" s="365" t="s">
        <v>632</v>
      </c>
      <c r="J41" s="378">
        <v>59490</v>
      </c>
      <c r="K41" s="363" t="s">
        <v>572</v>
      </c>
      <c r="L41" s="363"/>
      <c r="M41" s="363" t="s">
        <v>633</v>
      </c>
      <c r="N41" s="366" t="s">
        <v>664</v>
      </c>
      <c r="O41" s="363" t="s">
        <v>634</v>
      </c>
      <c r="P41" s="363" t="s">
        <v>634</v>
      </c>
      <c r="Q41" s="363"/>
      <c r="R41" s="363" t="s">
        <v>570</v>
      </c>
      <c r="S41" s="363" t="s">
        <v>635</v>
      </c>
      <c r="T41" s="363" t="s">
        <v>636</v>
      </c>
      <c r="U41" s="359">
        <v>3301.79</v>
      </c>
      <c r="V41">
        <v>0</v>
      </c>
      <c r="W41">
        <v>0</v>
      </c>
      <c r="X41">
        <v>9</v>
      </c>
      <c r="Y41">
        <v>0</v>
      </c>
      <c r="Z41">
        <v>6</v>
      </c>
      <c r="AA41" t="str">
        <f>CONCATENATE(EST[[#This Row],[CI]]," ",EST[[#This Row],[CE]]," ",EST[[#This Row],[ASS]]," ",EST[[#This Row],[LT]])</f>
        <v>2 3 21 A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575D3F-39E0-4F27-BBB8-B745C472A8D0}">
          <x14:formula1>
            <xm:f>'Z:\UAICF\RAPPORTS ANNUELS\2021 2022\[SYNTHESE RAPPORTS ANNUELS 2021 COMITE NORD.xlsx]base'!#REF!</xm:f>
          </x14:formula1>
          <xm:sqref>L2:L41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14</vt:i4>
      </vt:variant>
    </vt:vector>
  </HeadingPairs>
  <TitlesOfParts>
    <vt:vector size="22" baseType="lpstr">
      <vt:lpstr>PAGE1</vt:lpstr>
      <vt:lpstr>PAGE2</vt:lpstr>
      <vt:lpstr>PAGE3</vt:lpstr>
      <vt:lpstr>PAGE4</vt:lpstr>
      <vt:lpstr>fiche inventaire</vt:lpstr>
      <vt:lpstr>SECTION</vt:lpstr>
      <vt:lpstr>disciplines</vt:lpstr>
      <vt:lpstr>associations</vt:lpstr>
      <vt:lpstr>ANNEE</vt:lpstr>
      <vt:lpstr>APPROB</vt:lpstr>
      <vt:lpstr>associations</vt:lpstr>
      <vt:lpstr>COMITE</vt:lpstr>
      <vt:lpstr>DISC</vt:lpstr>
      <vt:lpstr>disciplines</vt:lpstr>
      <vt:lpstr>disciplines1</vt:lpstr>
      <vt:lpstr>disciplinnes1</vt:lpstr>
      <vt:lpstr>discplines1</vt:lpstr>
      <vt:lpstr>locaux</vt:lpstr>
      <vt:lpstr>NOM</vt:lpstr>
      <vt:lpstr>SECTION!SECTION</vt:lpstr>
      <vt:lpstr>'fiche inventaire'!Zone_d_impression</vt:lpstr>
      <vt:lpstr>SECTION!Zone_d_impression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UAICF NORD</cp:lastModifiedBy>
  <cp:lastPrinted>2018-11-21T10:35:49Z</cp:lastPrinted>
  <dcterms:created xsi:type="dcterms:W3CDTF">2013-05-24T11:30:50Z</dcterms:created>
  <dcterms:modified xsi:type="dcterms:W3CDTF">2023-11-07T11:11:52Z</dcterms:modified>
</cp:coreProperties>
</file>